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Proskuro\Desktop\"/>
    </mc:Choice>
  </mc:AlternateContent>
  <xr:revisionPtr revIDLastSave="0" documentId="13_ncr:1_{A1035C12-A092-43EC-8650-744F61F3DAB9}" xr6:coauthVersionLast="47" xr6:coauthVersionMax="47" xr10:uidLastSave="{00000000-0000-0000-0000-000000000000}"/>
  <bookViews>
    <workbookView xWindow="28680" yWindow="-120" windowWidth="29040" windowHeight="15840" activeTab="1" xr2:uid="{00000000-000D-0000-FFFF-FFFF00000000}"/>
  </bookViews>
  <sheets>
    <sheet name="Intro" sheetId="10" r:id="rId1"/>
    <sheet name="Environment" sheetId="9" r:id="rId2"/>
    <sheet name="Social" sheetId="11" r:id="rId3"/>
    <sheet name="Governance" sheetId="12" r:id="rId4"/>
    <sheet name="Reference material" sheetId="13" state="hidden" r:id="rId5"/>
  </sheets>
  <definedNames>
    <definedName name="_xlnm.Print_Area" localSheetId="1">Environment!$A$1:$AV$84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12" l="1"/>
  <c r="D13" i="12"/>
  <c r="E13" i="12"/>
  <c r="D61" i="9"/>
  <c r="D62" i="9" s="1"/>
  <c r="G113" i="9" l="1"/>
  <c r="G112" i="9"/>
  <c r="G111" i="9"/>
  <c r="G110" i="9"/>
  <c r="G109" i="9"/>
  <c r="F113" i="9"/>
  <c r="F112" i="9"/>
  <c r="F111" i="9"/>
  <c r="F110" i="9"/>
  <c r="F109" i="9"/>
  <c r="E113" i="9"/>
  <c r="E112" i="9"/>
  <c r="E111" i="9"/>
  <c r="E110" i="9"/>
  <c r="E109" i="9"/>
  <c r="D113" i="9"/>
  <c r="D112" i="9"/>
  <c r="D111" i="9"/>
  <c r="D114" i="9" s="1"/>
  <c r="G114" i="9" l="1"/>
  <c r="E114" i="9"/>
  <c r="F114" i="9"/>
  <c r="D67" i="11"/>
  <c r="E67" i="11"/>
  <c r="F67" i="11"/>
  <c r="G67" i="11"/>
  <c r="H67" i="11"/>
  <c r="C67" i="11"/>
  <c r="F27" i="9"/>
  <c r="D27" i="9"/>
  <c r="E27" i="9"/>
  <c r="C18" i="9" l="1"/>
  <c r="C23" i="12"/>
  <c r="F18" i="9"/>
  <c r="F22" i="9"/>
  <c r="D22" i="9" l="1"/>
  <c r="D18" i="9"/>
  <c r="E41" i="9" l="1"/>
  <c r="F41" i="9"/>
  <c r="C62" i="9" l="1"/>
  <c r="D39" i="9" l="1"/>
  <c r="D40" i="9" s="1"/>
  <c r="D41" i="9" s="1"/>
  <c r="C113" i="9" l="1"/>
  <c r="C112" i="9"/>
  <c r="C111" i="9"/>
  <c r="C110" i="9"/>
  <c r="C109" i="9"/>
  <c r="E11" i="9"/>
  <c r="D11" i="9"/>
  <c r="C11" i="9"/>
  <c r="C66" i="9"/>
  <c r="C114" i="9" l="1"/>
  <c r="D8" i="9"/>
  <c r="D28" i="9" s="1"/>
  <c r="E8" i="9" l="1"/>
  <c r="E28" i="9" s="1"/>
  <c r="F8" i="9" l="1"/>
  <c r="F28" i="9" s="1"/>
  <c r="D9" i="9" l="1"/>
  <c r="E9" i="9"/>
  <c r="E10" i="9"/>
  <c r="D10" i="9"/>
  <c r="C93" i="9" l="1"/>
  <c r="C49" i="9" l="1"/>
  <c r="C51" i="9" s="1"/>
  <c r="C39" i="9" l="1"/>
  <c r="C40" i="9" s="1"/>
  <c r="B5" i="13" l="1"/>
  <c r="C34" i="9"/>
  <c r="C35" i="9" s="1"/>
  <c r="C41" i="9" s="1"/>
  <c r="C75" i="9"/>
  <c r="C73" i="9"/>
  <c r="C82" i="9" s="1"/>
  <c r="C80" i="9" l="1"/>
  <c r="C55" i="9" l="1"/>
  <c r="C57" i="9" s="1"/>
  <c r="C27" i="9"/>
  <c r="C28" i="9" s="1"/>
  <c r="C10" i="9" l="1"/>
  <c r="C9" i="9"/>
  <c r="F9" i="9" s="1"/>
  <c r="H23" i="12"/>
  <c r="G23" i="12"/>
  <c r="F23" i="12"/>
  <c r="E23" i="12"/>
  <c r="D23" i="12"/>
</calcChain>
</file>

<file path=xl/sharedStrings.xml><?xml version="1.0" encoding="utf-8"?>
<sst xmlns="http://schemas.openxmlformats.org/spreadsheetml/2006/main" count="744" uniqueCount="425">
  <si>
    <t xml:space="preserve">Sustainability is at the heart of CIBC’s purpose: to help make your ambition a reality. Inspired by this purpose, we are taking action to integrate sustainability into everything we do, focusing on environmental, social and governance (ESG) matters of importance to our stakeholders. Building on responsible business practices that we have embedded across CIBC, we are dedicated to maintaining strong environmental standards, supporting programs that foster an inclusive and healthy society, and integrating best-in-class governance practices to create a sustainable future. </t>
  </si>
  <si>
    <t>Notes</t>
  </si>
  <si>
    <t xml:space="preserve">The ESG Data Tables have been updated as of March 31, 2022. </t>
  </si>
  <si>
    <t xml:space="preserve">Units </t>
  </si>
  <si>
    <t>Eco-Efficiency</t>
  </si>
  <si>
    <r>
      <t>Greenhouse Gas Emissions</t>
    </r>
    <r>
      <rPr>
        <b/>
        <vertAlign val="superscript"/>
        <sz val="12"/>
        <color rgb="FFC00000"/>
        <rFont val="Arial"/>
        <family val="2"/>
      </rPr>
      <t>(1)(2)</t>
    </r>
  </si>
  <si>
    <t xml:space="preserve">Scope 1 &amp; 2 </t>
  </si>
  <si>
    <t>Units</t>
  </si>
  <si>
    <r>
      <t>2020</t>
    </r>
    <r>
      <rPr>
        <b/>
        <vertAlign val="superscript"/>
        <sz val="10"/>
        <color theme="1"/>
        <rFont val="Arial"/>
        <family val="2"/>
      </rPr>
      <t>(7)</t>
    </r>
  </si>
  <si>
    <r>
      <t>2019</t>
    </r>
    <r>
      <rPr>
        <b/>
        <vertAlign val="superscript"/>
        <sz val="10"/>
        <color theme="1"/>
        <rFont val="Arial"/>
        <family val="2"/>
      </rPr>
      <t>(7)</t>
    </r>
  </si>
  <si>
    <r>
      <t>2018</t>
    </r>
    <r>
      <rPr>
        <b/>
        <vertAlign val="superscript"/>
        <sz val="10"/>
        <color theme="1"/>
        <rFont val="Arial"/>
        <family val="2"/>
      </rPr>
      <t>(7)</t>
    </r>
  </si>
  <si>
    <r>
      <t>2017</t>
    </r>
    <r>
      <rPr>
        <b/>
        <vertAlign val="superscript"/>
        <sz val="10"/>
        <color theme="1"/>
        <rFont val="Arial"/>
        <family val="2"/>
      </rPr>
      <t>(6)</t>
    </r>
  </si>
  <si>
    <r>
      <t>2016</t>
    </r>
    <r>
      <rPr>
        <b/>
        <vertAlign val="superscript"/>
        <sz val="10"/>
        <color theme="1"/>
        <rFont val="Arial"/>
        <family val="2"/>
      </rPr>
      <t>(6)</t>
    </r>
  </si>
  <si>
    <r>
      <t>Scope 1</t>
    </r>
    <r>
      <rPr>
        <b/>
        <vertAlign val="superscript"/>
        <sz val="10"/>
        <color theme="1"/>
        <rFont val="Arial"/>
        <family val="2"/>
      </rPr>
      <t xml:space="preserve">(3) </t>
    </r>
  </si>
  <si>
    <r>
      <t>tonnes CO</t>
    </r>
    <r>
      <rPr>
        <vertAlign val="subscript"/>
        <sz val="10"/>
        <color theme="1"/>
        <rFont val="Arial"/>
        <family val="2"/>
      </rPr>
      <t>2</t>
    </r>
    <r>
      <rPr>
        <sz val="10"/>
        <color theme="1"/>
        <rFont val="Arial"/>
        <family val="2"/>
      </rPr>
      <t>e</t>
    </r>
  </si>
  <si>
    <r>
      <t>Scope 2 (location based)</t>
    </r>
    <r>
      <rPr>
        <b/>
        <vertAlign val="superscript"/>
        <sz val="10"/>
        <color theme="1"/>
        <rFont val="Arial"/>
        <family val="2"/>
      </rPr>
      <t>(4)</t>
    </r>
  </si>
  <si>
    <t>Total Scope 1 &amp; 2</t>
  </si>
  <si>
    <t>Year-over-year difference (for totalling cumulative reductions)</t>
  </si>
  <si>
    <t>Reduction in absolute emissions (2018 baseline)</t>
  </si>
  <si>
    <t>% reduction</t>
  </si>
  <si>
    <t>n/a</t>
  </si>
  <si>
    <t>Achievement against target -  30% reduction of Scope 1 &amp; 2 over 10 years (2018 baseline)</t>
  </si>
  <si>
    <t>% achieved</t>
  </si>
  <si>
    <r>
      <t>GHG emissions intensity (per square meter)</t>
    </r>
    <r>
      <rPr>
        <b/>
        <vertAlign val="superscript"/>
        <sz val="10"/>
        <color theme="1"/>
        <rFont val="Arial"/>
        <family val="2"/>
      </rPr>
      <t>(5)</t>
    </r>
  </si>
  <si>
    <r>
      <t>kg CO</t>
    </r>
    <r>
      <rPr>
        <b/>
        <vertAlign val="subscript"/>
        <sz val="10"/>
        <color theme="1"/>
        <rFont val="Arial"/>
        <family val="2"/>
      </rPr>
      <t>2</t>
    </r>
    <r>
      <rPr>
        <b/>
        <sz val="10"/>
        <color theme="1"/>
        <rFont val="Arial"/>
        <family val="2"/>
      </rPr>
      <t>e/m</t>
    </r>
    <r>
      <rPr>
        <b/>
        <vertAlign val="superscript"/>
        <sz val="10"/>
        <color theme="1"/>
        <rFont val="Arial"/>
        <family val="2"/>
      </rPr>
      <t>2</t>
    </r>
  </si>
  <si>
    <r>
      <t>GHG emissions intensity (per millions in revenue)</t>
    </r>
    <r>
      <rPr>
        <b/>
        <vertAlign val="superscript"/>
        <sz val="10"/>
        <color theme="1"/>
        <rFont val="Arial"/>
        <family val="2"/>
      </rPr>
      <t>(5)</t>
    </r>
  </si>
  <si>
    <r>
      <t>tonnes CO</t>
    </r>
    <r>
      <rPr>
        <vertAlign val="subscript"/>
        <sz val="10"/>
        <color theme="1"/>
        <rFont val="Arial"/>
        <family val="2"/>
      </rPr>
      <t>2</t>
    </r>
    <r>
      <rPr>
        <sz val="10"/>
        <color theme="1"/>
        <rFont val="Arial"/>
        <family val="2"/>
      </rPr>
      <t>e/million revenue</t>
    </r>
  </si>
  <si>
    <t>Scope 1 &amp; 2 by Country</t>
  </si>
  <si>
    <t>Canada</t>
  </si>
  <si>
    <t>Scope 1</t>
  </si>
  <si>
    <t>Scope 2 (location based)</t>
  </si>
  <si>
    <t>Total Canada</t>
  </si>
  <si>
    <t>United States</t>
  </si>
  <si>
    <r>
      <t>US-based data not available</t>
    </r>
    <r>
      <rPr>
        <vertAlign val="superscript"/>
        <sz val="10"/>
        <color theme="1"/>
        <rFont val="Arial"/>
        <family val="2"/>
      </rPr>
      <t xml:space="preserve"> (2)</t>
    </r>
  </si>
  <si>
    <t>Total US</t>
  </si>
  <si>
    <r>
      <t>Scope 3</t>
    </r>
    <r>
      <rPr>
        <b/>
        <vertAlign val="superscript"/>
        <sz val="10"/>
        <color theme="1"/>
        <rFont val="Arial"/>
        <family val="2"/>
      </rPr>
      <t>(8)</t>
    </r>
  </si>
  <si>
    <r>
      <t>Internal paper Use (Canada &amp; US)</t>
    </r>
    <r>
      <rPr>
        <b/>
        <vertAlign val="superscript"/>
        <sz val="10"/>
        <color theme="1"/>
        <rFont val="Arial"/>
        <family val="2"/>
      </rPr>
      <t>(9)</t>
    </r>
  </si>
  <si>
    <r>
      <t>Business travel</t>
    </r>
    <r>
      <rPr>
        <b/>
        <vertAlign val="superscript"/>
        <sz val="10"/>
        <color theme="1"/>
        <rFont val="Arial"/>
        <family val="2"/>
      </rPr>
      <t>(10)</t>
    </r>
  </si>
  <si>
    <t>Subleases (Canada &amp; US)</t>
  </si>
  <si>
    <t>Data not available</t>
  </si>
  <si>
    <t>Total Scope 3</t>
  </si>
  <si>
    <t>Total Scope 1, 2 &amp; 3</t>
  </si>
  <si>
    <r>
      <t>tonnes CO</t>
    </r>
    <r>
      <rPr>
        <b/>
        <vertAlign val="subscript"/>
        <sz val="10"/>
        <color theme="1"/>
        <rFont val="Arial"/>
        <family val="2"/>
      </rPr>
      <t>2</t>
    </r>
    <r>
      <rPr>
        <b/>
        <sz val="10"/>
        <color theme="1"/>
        <rFont val="Arial"/>
        <family val="2"/>
      </rPr>
      <t>e</t>
    </r>
  </si>
  <si>
    <r>
      <t>Energy Consumption</t>
    </r>
    <r>
      <rPr>
        <b/>
        <vertAlign val="superscript"/>
        <sz val="12"/>
        <color rgb="FFC00000"/>
        <rFont val="Arial"/>
        <family val="2"/>
      </rPr>
      <t>(11)(12)</t>
    </r>
  </si>
  <si>
    <t>Energy consumption by country</t>
  </si>
  <si>
    <t>Electricity</t>
  </si>
  <si>
    <t>GJ</t>
  </si>
  <si>
    <t>Natural gas</t>
  </si>
  <si>
    <t>Other (steam, heating oil, propane, diesel, chilled water)</t>
  </si>
  <si>
    <r>
      <t>No US-based data available prior to 2018</t>
    </r>
    <r>
      <rPr>
        <vertAlign val="superscript"/>
        <sz val="10"/>
        <color theme="1"/>
        <rFont val="Arial"/>
        <family val="2"/>
      </rPr>
      <t>(12)</t>
    </r>
  </si>
  <si>
    <t>Total Energy Consumption</t>
  </si>
  <si>
    <t>Energy intensity (per square meter)</t>
  </si>
  <si>
    <r>
      <t>GJ/m</t>
    </r>
    <r>
      <rPr>
        <vertAlign val="superscript"/>
        <sz val="10"/>
        <color theme="1"/>
        <rFont val="Arial"/>
        <family val="2"/>
      </rPr>
      <t>2</t>
    </r>
  </si>
  <si>
    <t>Energy intensity (per millions in revenue)</t>
  </si>
  <si>
    <t>GJ/million revenue</t>
  </si>
  <si>
    <t>Electricity intensity only (per square meter)</t>
  </si>
  <si>
    <r>
      <t>Greenhouse Gas Emissions by Transportation Mode</t>
    </r>
    <r>
      <rPr>
        <b/>
        <vertAlign val="superscript"/>
        <sz val="12"/>
        <color rgb="FFC00000"/>
        <rFont val="Arial"/>
        <family val="2"/>
      </rPr>
      <t>(10)</t>
    </r>
  </si>
  <si>
    <t>Detailed emissions breakdown</t>
  </si>
  <si>
    <r>
      <t>2021</t>
    </r>
    <r>
      <rPr>
        <sz val="10"/>
        <color theme="1"/>
        <rFont val="Arial"/>
        <family val="2"/>
      </rPr>
      <t>(Ϯ)</t>
    </r>
  </si>
  <si>
    <r>
      <t>2020</t>
    </r>
    <r>
      <rPr>
        <sz val="10"/>
        <color theme="1"/>
        <rFont val="Arial"/>
        <family val="2"/>
      </rPr>
      <t>(Ϯ)</t>
    </r>
  </si>
  <si>
    <r>
      <t>2019</t>
    </r>
    <r>
      <rPr>
        <sz val="10"/>
        <color theme="1"/>
        <rFont val="Arial"/>
        <family val="2"/>
      </rPr>
      <t>(Ϯ)</t>
    </r>
  </si>
  <si>
    <t>Canada, United States and United Kingdom</t>
  </si>
  <si>
    <t>Air travel</t>
  </si>
  <si>
    <r>
      <t>Automobile travel</t>
    </r>
    <r>
      <rPr>
        <b/>
        <vertAlign val="superscript"/>
        <sz val="10"/>
        <color theme="1"/>
        <rFont val="Arial"/>
        <family val="2"/>
      </rPr>
      <t>(13)</t>
    </r>
  </si>
  <si>
    <t>Rail travel</t>
  </si>
  <si>
    <t>Total Canada, US &amp; UK</t>
  </si>
  <si>
    <r>
      <t>Distance travelled (kms)</t>
    </r>
    <r>
      <rPr>
        <b/>
        <vertAlign val="superscript"/>
        <sz val="10"/>
        <color theme="1"/>
        <rFont val="Arial"/>
        <family val="2"/>
      </rPr>
      <t>(14)</t>
    </r>
  </si>
  <si>
    <t>km</t>
  </si>
  <si>
    <t>Total purchase of renewable energy credits (RECs)</t>
  </si>
  <si>
    <t>Total REC purchases in Canada</t>
  </si>
  <si>
    <t>MWh</t>
  </si>
  <si>
    <t>RECs not purchased prior to 2020</t>
  </si>
  <si>
    <t>Total REC purchases in United States</t>
  </si>
  <si>
    <t>Total electricity consumption Canada &amp; US</t>
  </si>
  <si>
    <r>
      <t>% of elect</t>
    </r>
    <r>
      <rPr>
        <sz val="10"/>
        <color theme="1"/>
        <rFont val="Arial"/>
        <family val="2"/>
      </rPr>
      <t>ri</t>
    </r>
    <r>
      <rPr>
        <b/>
        <sz val="10"/>
        <color theme="1"/>
        <rFont val="Arial"/>
        <family val="2"/>
      </rPr>
      <t>city offset by REC purchases</t>
    </r>
  </si>
  <si>
    <t>%</t>
  </si>
  <si>
    <t>Waste</t>
  </si>
  <si>
    <t>Waste diverted from landfill</t>
  </si>
  <si>
    <t>Refurbished office furniture</t>
  </si>
  <si>
    <t>tonnes</t>
  </si>
  <si>
    <r>
      <t>E-waste diverted from landfill (recycling/reuse/donation)</t>
    </r>
    <r>
      <rPr>
        <b/>
        <vertAlign val="superscript"/>
        <sz val="10"/>
        <color theme="1"/>
        <rFont val="Arial"/>
        <family val="2"/>
      </rPr>
      <t>(15)</t>
    </r>
  </si>
  <si>
    <r>
      <t>% of E-waste diverted from landfill</t>
    </r>
    <r>
      <rPr>
        <b/>
        <vertAlign val="superscript"/>
        <sz val="10"/>
        <color theme="1"/>
        <rFont val="Arial"/>
        <family val="2"/>
      </rPr>
      <t>(16)</t>
    </r>
  </si>
  <si>
    <t>Water</t>
  </si>
  <si>
    <r>
      <t>Water consumption</t>
    </r>
    <r>
      <rPr>
        <b/>
        <vertAlign val="superscript"/>
        <sz val="10"/>
        <color theme="1"/>
        <rFont val="Arial"/>
        <family val="2"/>
      </rPr>
      <t>(17)</t>
    </r>
  </si>
  <si>
    <r>
      <t>m</t>
    </r>
    <r>
      <rPr>
        <vertAlign val="superscript"/>
        <sz val="10"/>
        <color theme="1"/>
        <rFont val="Arial"/>
        <family val="2"/>
      </rPr>
      <t>3</t>
    </r>
  </si>
  <si>
    <t>Paper</t>
  </si>
  <si>
    <r>
      <t>Paper by type</t>
    </r>
    <r>
      <rPr>
        <b/>
        <vertAlign val="superscript"/>
        <sz val="10"/>
        <color theme="1"/>
        <rFont val="Arial"/>
        <family val="2"/>
      </rPr>
      <t>(18)</t>
    </r>
  </si>
  <si>
    <r>
      <t>Office paper</t>
    </r>
    <r>
      <rPr>
        <b/>
        <vertAlign val="superscript"/>
        <sz val="10"/>
        <color theme="1"/>
        <rFont val="Arial"/>
        <family val="2"/>
      </rPr>
      <t>(19)</t>
    </r>
  </si>
  <si>
    <t>Commercial/financial print</t>
  </si>
  <si>
    <t>Envelopes &amp; labels</t>
  </si>
  <si>
    <t>Cheques</t>
  </si>
  <si>
    <t>Statements</t>
  </si>
  <si>
    <t>Forms</t>
  </si>
  <si>
    <t>Marketing</t>
  </si>
  <si>
    <t>Total paper</t>
  </si>
  <si>
    <t>Full-time equivalent employees</t>
  </si>
  <si>
    <t>FTE</t>
  </si>
  <si>
    <t>Internal paper use per employee</t>
  </si>
  <si>
    <t>(kg/FTE)</t>
  </si>
  <si>
    <t>Responsibly sourced paper products</t>
  </si>
  <si>
    <r>
      <t>Total % Forest Stewardship Council (FSC) certified</t>
    </r>
    <r>
      <rPr>
        <b/>
        <vertAlign val="superscript"/>
        <sz val="10"/>
        <color theme="1"/>
        <rFont val="Arial"/>
        <family val="2"/>
      </rPr>
      <t>(18)(19)(20)</t>
    </r>
  </si>
  <si>
    <t>LEED Certified Workspace</t>
  </si>
  <si>
    <r>
      <t>LEED certified workspace (2007-2018)</t>
    </r>
    <r>
      <rPr>
        <b/>
        <vertAlign val="superscript"/>
        <sz val="10"/>
        <color theme="1"/>
        <rFont val="Arial"/>
        <family val="2"/>
      </rPr>
      <t>(21)</t>
    </r>
  </si>
  <si>
    <t>US Operations</t>
  </si>
  <si>
    <t>Canadian Operations</t>
  </si>
  <si>
    <t># Locations</t>
  </si>
  <si>
    <r>
      <t>Occupied Floor Space (m</t>
    </r>
    <r>
      <rPr>
        <b/>
        <vertAlign val="superscript"/>
        <sz val="10"/>
        <color theme="1"/>
        <rFont val="Arial"/>
        <family val="2"/>
      </rPr>
      <t>2</t>
    </r>
    <r>
      <rPr>
        <b/>
        <sz val="10"/>
        <color theme="1"/>
        <rFont val="Arial"/>
        <family val="2"/>
      </rPr>
      <t>)</t>
    </r>
  </si>
  <si>
    <t>Platinum</t>
  </si>
  <si>
    <t>Gold</t>
  </si>
  <si>
    <t>Silver</t>
  </si>
  <si>
    <t>Certified</t>
  </si>
  <si>
    <t>LEED certified workspace (2007-2018)</t>
  </si>
  <si>
    <t>Unit</t>
  </si>
  <si>
    <t>LEED certified as percentage total occupied workspace</t>
  </si>
  <si>
    <t>Eco-Friendly Products</t>
  </si>
  <si>
    <t>e-Banking</t>
  </si>
  <si>
    <r>
      <t>Number of clients digitally registered</t>
    </r>
    <r>
      <rPr>
        <b/>
        <vertAlign val="superscript"/>
        <sz val="10"/>
        <color theme="1"/>
        <rFont val="Arial"/>
        <family val="2"/>
      </rPr>
      <t xml:space="preserve">(22) </t>
    </r>
  </si>
  <si>
    <t>cumulative, millions of clients</t>
  </si>
  <si>
    <t>Number of paperless client accounts</t>
  </si>
  <si>
    <t>Sustainable Finance</t>
  </si>
  <si>
    <t>Sustainable finance</t>
  </si>
  <si>
    <t>billions</t>
  </si>
  <si>
    <r>
      <t>$34.9</t>
    </r>
    <r>
      <rPr>
        <b/>
        <vertAlign val="superscript"/>
        <sz val="10"/>
        <color theme="1"/>
        <rFont val="Arial"/>
        <family val="2"/>
      </rPr>
      <t>(23)</t>
    </r>
  </si>
  <si>
    <t>Target was established in 2018</t>
  </si>
  <si>
    <r>
      <t>Cumulative progress toward target - $300 billion over 12 years (2018 baseline)</t>
    </r>
    <r>
      <rPr>
        <b/>
        <vertAlign val="superscript"/>
        <sz val="10"/>
        <color theme="1"/>
        <rFont val="Arial"/>
        <family val="2"/>
      </rPr>
      <t>(24)</t>
    </r>
  </si>
  <si>
    <t>N/A</t>
  </si>
  <si>
    <t xml:space="preserve">Loans in Environmentally Sensitive Sectors </t>
  </si>
  <si>
    <t>Sector</t>
  </si>
  <si>
    <r>
      <t>2020</t>
    </r>
    <r>
      <rPr>
        <b/>
        <vertAlign val="superscript"/>
        <sz val="10"/>
        <color theme="1"/>
        <rFont val="Arial"/>
        <family val="2"/>
      </rPr>
      <t>(25)</t>
    </r>
  </si>
  <si>
    <r>
      <t>2019</t>
    </r>
    <r>
      <rPr>
        <b/>
        <vertAlign val="superscript"/>
        <sz val="10"/>
        <color theme="1"/>
        <rFont val="Arial"/>
        <family val="2"/>
      </rPr>
      <t>(25)</t>
    </r>
  </si>
  <si>
    <r>
      <t>2018</t>
    </r>
    <r>
      <rPr>
        <b/>
        <vertAlign val="superscript"/>
        <sz val="10"/>
        <color theme="1"/>
        <rFont val="Arial"/>
        <family val="2"/>
      </rPr>
      <t>(25)</t>
    </r>
  </si>
  <si>
    <r>
      <t>2017</t>
    </r>
    <r>
      <rPr>
        <b/>
        <vertAlign val="superscript"/>
        <sz val="10"/>
        <color theme="1"/>
        <rFont val="Arial"/>
        <family val="2"/>
      </rPr>
      <t>(25)</t>
    </r>
  </si>
  <si>
    <t>Forestry</t>
  </si>
  <si>
    <t>% of Total Lending</t>
  </si>
  <si>
    <t>Mining</t>
  </si>
  <si>
    <t>Oil and gas</t>
  </si>
  <si>
    <t>Utilities</t>
  </si>
  <si>
    <t>Agriculture</t>
  </si>
  <si>
    <t>Total</t>
  </si>
  <si>
    <r>
      <t>Responsible Investment (RI) Holdings</t>
    </r>
    <r>
      <rPr>
        <b/>
        <vertAlign val="superscript"/>
        <sz val="12"/>
        <color rgb="FFC00000"/>
        <rFont val="Arial"/>
        <family val="2"/>
      </rPr>
      <t>(26)</t>
    </r>
  </si>
  <si>
    <r>
      <t>CIBC Wood Gundy</t>
    </r>
    <r>
      <rPr>
        <b/>
        <vertAlign val="superscript"/>
        <sz val="10"/>
        <color theme="1"/>
        <rFont val="Arial"/>
        <family val="2"/>
      </rPr>
      <t>(27)(31)</t>
    </r>
  </si>
  <si>
    <t>millions</t>
  </si>
  <si>
    <r>
      <t>CIBC Investor Services Inc.</t>
    </r>
    <r>
      <rPr>
        <b/>
        <vertAlign val="superscript"/>
        <sz val="10"/>
        <color theme="1"/>
        <rFont val="Arial"/>
        <family val="2"/>
      </rPr>
      <t>(27)(29)(31)</t>
    </r>
  </si>
  <si>
    <r>
      <t>CIBC Asset Management</t>
    </r>
    <r>
      <rPr>
        <b/>
        <vertAlign val="superscript"/>
        <sz val="10"/>
        <color theme="1"/>
        <rFont val="Arial"/>
        <family val="2"/>
      </rPr>
      <t>(28)(32)</t>
    </r>
  </si>
  <si>
    <r>
      <t>CIBC Private Wealth Management U.S.</t>
    </r>
    <r>
      <rPr>
        <b/>
        <vertAlign val="superscript"/>
        <sz val="10"/>
        <color theme="1"/>
        <rFont val="Arial"/>
        <family val="2"/>
      </rPr>
      <t>(30)(32)</t>
    </r>
  </si>
  <si>
    <t>US$2,136.0</t>
  </si>
  <si>
    <t>US$1,936.0</t>
  </si>
  <si>
    <t>US$1,106.0</t>
  </si>
  <si>
    <t>US$752.9</t>
  </si>
  <si>
    <t>US$597.5</t>
  </si>
  <si>
    <t>US$512.5</t>
  </si>
  <si>
    <t>Equator Principles</t>
  </si>
  <si>
    <t>Project Finance Transactions that Reached Financial Close in FY2021</t>
  </si>
  <si>
    <t>Category A</t>
  </si>
  <si>
    <t>Category B</t>
  </si>
  <si>
    <t>Category C</t>
  </si>
  <si>
    <t>Infrastructure</t>
  </si>
  <si>
    <t>Power</t>
  </si>
  <si>
    <t>Others</t>
  </si>
  <si>
    <t>Region</t>
  </si>
  <si>
    <t>Americas</t>
  </si>
  <si>
    <t>Europe, Middle East &amp; Africa</t>
  </si>
  <si>
    <t>Asia Pacific</t>
  </si>
  <si>
    <t>Country Designation</t>
  </si>
  <si>
    <t>Designated</t>
  </si>
  <si>
    <t>Non-Designated</t>
  </si>
  <si>
    <t>Independent Review</t>
  </si>
  <si>
    <t>Yes</t>
  </si>
  <si>
    <t>No</t>
  </si>
  <si>
    <t>Footnotes</t>
  </si>
  <si>
    <t>(Ϯ) Limited assurance. Our letters of assurance can be found in our ESG Document Library on our website.</t>
  </si>
  <si>
    <r>
      <rPr>
        <vertAlign val="superscript"/>
        <sz val="10"/>
        <color rgb="FF000000"/>
        <rFont val="Arial"/>
        <family val="2"/>
      </rPr>
      <t>(1)</t>
    </r>
    <r>
      <rPr>
        <sz val="10"/>
        <color rgb="FF000000"/>
        <rFont val="Arial"/>
        <family val="2"/>
      </rPr>
      <t xml:space="preserve"> The reporting period for Scope 1, 2 and leased subleased GHG emissions (part of Scope 3) for both US and Canadian-based GHG emissions from real estate is from August 1st to July 31st. Other sources of GHG emissions are aligned with CIBC’s fiscal year (November 1st to October 31st).  </t>
    </r>
  </si>
  <si>
    <r>
      <rPr>
        <vertAlign val="superscript"/>
        <sz val="10"/>
        <rFont val="Arial"/>
        <family val="2"/>
      </rPr>
      <t>(2)</t>
    </r>
    <r>
      <rPr>
        <sz val="10"/>
        <rFont val="Arial"/>
        <family val="2"/>
      </rPr>
      <t xml:space="preserve"> Due to CIBC's much larger operating presence within the US with the acquisition of PrivateBancorp, Inc. in 2017, GHG emissions (Scope 1 &amp; 2) reported for 2018 to 2021 include annual data from all Canadian and US-based operations. GHG emissions data for both 2017 and 2016 are for Canadian-based operations only. Reported GHG emissions data for 2018 to 2021 covers more than 99% of our global occupied floor space.  For 2017 and 2016, data relates to 97% of our global occupied floorspace. Data includes estimates where actual data is not currently available. </t>
    </r>
  </si>
  <si>
    <r>
      <rPr>
        <vertAlign val="superscript"/>
        <sz val="10"/>
        <rFont val="Arial"/>
        <family val="2"/>
      </rPr>
      <t>(3)</t>
    </r>
    <r>
      <rPr>
        <sz val="10"/>
        <rFont val="Arial"/>
        <family val="2"/>
      </rPr>
      <t xml:space="preserve"> Scope 1 emissions include direct emissions from heating and cooling.  </t>
    </r>
  </si>
  <si>
    <r>
      <rPr>
        <vertAlign val="superscript"/>
        <sz val="10"/>
        <color rgb="FF000000"/>
        <rFont val="Arial"/>
        <family val="2"/>
      </rPr>
      <t xml:space="preserve">(4) </t>
    </r>
    <r>
      <rPr>
        <sz val="10"/>
        <color rgb="FF000000"/>
        <rFont val="Arial"/>
        <family val="2"/>
      </rPr>
      <t xml:space="preserve">Scope 2 emissions include indirect emissions from electricity, heating and cooling purchased directly from the grid.  </t>
    </r>
  </si>
  <si>
    <r>
      <rPr>
        <vertAlign val="superscript"/>
        <sz val="10"/>
        <rFont val="Arial"/>
        <family val="2"/>
      </rPr>
      <t xml:space="preserve">(5) </t>
    </r>
    <r>
      <rPr>
        <sz val="10"/>
        <rFont val="Arial"/>
        <family val="2"/>
      </rPr>
      <t>GHG emissions intensity from Scope 1 &amp; 2 emissions.</t>
    </r>
  </si>
  <si>
    <r>
      <rPr>
        <vertAlign val="superscript"/>
        <sz val="10"/>
        <rFont val="Arial"/>
        <family val="2"/>
      </rPr>
      <t>(6)</t>
    </r>
    <r>
      <rPr>
        <sz val="10"/>
        <rFont val="Arial"/>
        <family val="2"/>
      </rPr>
      <t xml:space="preserve"> 2017 and 2016 Scope 1 and 2 data pertains to all leased and owned real estate facilities located within Canada, covering approximately 91% and 97% of our global occupied floor space, respectively. In mid-2017, CIBC acquired US-based PrivateBancorp, Inc., with related GHG emissions data first included in 2018 results.</t>
    </r>
  </si>
  <si>
    <r>
      <rPr>
        <vertAlign val="superscript"/>
        <sz val="10"/>
        <rFont val="Arial"/>
        <family val="2"/>
      </rPr>
      <t xml:space="preserve">(7) </t>
    </r>
    <r>
      <rPr>
        <sz val="10"/>
        <rFont val="Arial"/>
        <family val="2"/>
      </rPr>
      <t>2020, 2019 and 2018 Scope 1 and 2 data pertains to all leased and owned real estate facilities located within Canada and the US, covering approximately 99% of our global occupied floor space. CIBC's Scope 1 and 2 emissions values and associated energy and water consumption data for FY2018, FY2019 and FY2020 were restated in some instances due to a systemic error related to the calculation method for consumption values of these historical years.</t>
    </r>
  </si>
  <si>
    <r>
      <t xml:space="preserve">(8) </t>
    </r>
    <r>
      <rPr>
        <sz val="10"/>
        <color rgb="FF000000"/>
        <rFont val="Arial"/>
        <family val="2"/>
      </rPr>
      <t>The reporting period for all Scope 3 sources is November 1st to October 31st, with the exception of leased sublease GHG emission data reported from August 1st to July 31st. CIBC's Scope 3 subleases emissions values and associated energy consumption data for FY2018, FY2019 and FY2020 were restated in some instances due to a systemic error related to the calculation method for consumption values of these historical years.</t>
    </r>
  </si>
  <si>
    <r>
      <rPr>
        <vertAlign val="superscript"/>
        <sz val="10"/>
        <rFont val="Arial"/>
        <family val="2"/>
      </rPr>
      <t>(9)</t>
    </r>
    <r>
      <rPr>
        <sz val="10"/>
        <rFont val="Arial"/>
        <family val="2"/>
      </rPr>
      <t xml:space="preserve"> 'Lifecycle' estimate related to internal paper use was made using the Environmental Paper Calculator (www.papercalculator.org).</t>
    </r>
  </si>
  <si>
    <r>
      <rPr>
        <vertAlign val="superscript"/>
        <sz val="10"/>
        <rFont val="Arial"/>
        <family val="2"/>
      </rPr>
      <t>(10)</t>
    </r>
    <r>
      <rPr>
        <sz val="10"/>
        <rFont val="Arial"/>
        <family val="2"/>
      </rPr>
      <t xml:space="preserve"> Employee business travel includes air, train and car travel for company business for over 99% of employees. 2020, 2019 and 2018 GHG emissions data for business travel includes all relevant operations within Canada, the UK, and the US. GHG emissions data for 2017 and 2016 does not include operations associated with the former PrivateBancorp, Inc. (now known as CIBC Bank USA).</t>
    </r>
  </si>
  <si>
    <r>
      <rPr>
        <vertAlign val="superscript"/>
        <sz val="10"/>
        <rFont val="Arial"/>
        <family val="2"/>
      </rPr>
      <t xml:space="preserve">(11) </t>
    </r>
    <r>
      <rPr>
        <sz val="10"/>
        <rFont val="Arial"/>
        <family val="2"/>
      </rPr>
      <t>Energy consumption reported from stationary combustion sources (both direct and indirect).</t>
    </r>
  </si>
  <si>
    <r>
      <rPr>
        <vertAlign val="superscript"/>
        <sz val="10"/>
        <rFont val="Arial"/>
        <family val="2"/>
      </rPr>
      <t xml:space="preserve">(12) </t>
    </r>
    <r>
      <rPr>
        <sz val="10"/>
        <rFont val="Arial"/>
        <family val="2"/>
      </rPr>
      <t>Due to our much larger operating presence within the US with the acquisition of PrivateBancorp, Inc. in 2017, energy consumption reported for 2020, 2019 and 2018 includes annual data from all Canadian and US-based operations. Energy consumption data for 2017 and 2016 is from Canadian-based operations only.</t>
    </r>
  </si>
  <si>
    <r>
      <rPr>
        <vertAlign val="superscript"/>
        <sz val="10"/>
        <rFont val="Arial"/>
        <family val="2"/>
      </rPr>
      <t>(13)</t>
    </r>
    <r>
      <rPr>
        <sz val="10"/>
        <rFont val="Arial"/>
        <family val="2"/>
      </rPr>
      <t xml:space="preserve"> Automobile travel includes car rental and personal vehicles used for employee business travel.</t>
    </r>
  </si>
  <si>
    <r>
      <rPr>
        <vertAlign val="superscript"/>
        <sz val="10"/>
        <rFont val="Arial"/>
        <family val="2"/>
      </rPr>
      <t>(14)</t>
    </r>
    <r>
      <rPr>
        <sz val="10"/>
        <rFont val="Arial"/>
        <family val="2"/>
      </rPr>
      <t xml:space="preserve"> Employee business travel includes air, train, and car travel for company business for over 99% of employees. 2020, 2019 and 2018 distance travelled data includes all relevant operations within Canada, the UK and the US.  Distance travelled data for 2017 and  2016 does not include operations associated with the former PrivateBancorp, Inc. (now known as CIBC Bank USA).</t>
    </r>
  </si>
  <si>
    <r>
      <rPr>
        <vertAlign val="superscript"/>
        <sz val="10"/>
        <rFont val="Arial"/>
        <family val="2"/>
      </rPr>
      <t>(15)</t>
    </r>
    <r>
      <rPr>
        <sz val="10"/>
        <rFont val="Arial"/>
        <family val="2"/>
      </rPr>
      <t xml:space="preserve"> 2020, 2019 and 2018 e-waste data includes all relevant operations within Canada, the UK and the US. E-waste data for 2017 and 2016 does not include operational e-waste production within the UK.</t>
    </r>
  </si>
  <si>
    <r>
      <rPr>
        <vertAlign val="superscript"/>
        <sz val="10"/>
        <rFont val="Arial"/>
        <family val="2"/>
      </rPr>
      <t>(16)</t>
    </r>
    <r>
      <rPr>
        <sz val="10"/>
        <rFont val="Arial"/>
        <family val="2"/>
      </rPr>
      <t xml:space="preserve"> Reported electronic waste to landfill data includes operations in Canada, the US, the UK and the APAC region, which covers more than 99% of our global occupied floor space.</t>
    </r>
  </si>
  <si>
    <r>
      <rPr>
        <vertAlign val="superscript"/>
        <sz val="10"/>
        <color theme="1"/>
        <rFont val="Arial"/>
        <family val="2"/>
      </rPr>
      <t xml:space="preserve">(17) </t>
    </r>
    <r>
      <rPr>
        <sz val="10"/>
        <color theme="1"/>
        <rFont val="Arial"/>
        <family val="2"/>
      </rPr>
      <t>Starting in 2020, reported water consumption includes actual and estimated water use data for our Canadian operations, which covers more than 91% of our global occupied floor space.  Prior to 2020, reported water use included actual data from our Canadian operations, covering approximately 48% of our global occupied floor space.</t>
    </r>
  </si>
  <si>
    <r>
      <rPr>
        <vertAlign val="superscript"/>
        <sz val="10"/>
        <color theme="1"/>
        <rFont val="Arial"/>
        <family val="2"/>
      </rPr>
      <t xml:space="preserve">(18) </t>
    </r>
    <r>
      <rPr>
        <sz val="10"/>
        <color theme="1"/>
        <rFont val="Arial"/>
        <family val="2"/>
      </rPr>
      <t>Unless indicated otherwise, data reported stems from Canadian operations only.</t>
    </r>
  </si>
  <si>
    <r>
      <rPr>
        <vertAlign val="superscript"/>
        <sz val="10"/>
        <rFont val="Arial"/>
        <family val="2"/>
      </rPr>
      <t>(19)</t>
    </r>
    <r>
      <rPr>
        <sz val="10"/>
        <rFont val="Arial"/>
        <family val="2"/>
      </rPr>
      <t xml:space="preserve"> Office paper includes data from Canadian and US operations, covering approximately 99% of our global occupied floor space.</t>
    </r>
  </si>
  <si>
    <r>
      <rPr>
        <vertAlign val="superscript"/>
        <sz val="10"/>
        <color theme="1"/>
        <rFont val="Arial"/>
        <family val="2"/>
      </rPr>
      <t xml:space="preserve">(20) </t>
    </r>
    <r>
      <rPr>
        <sz val="10"/>
        <color theme="1"/>
        <rFont val="Arial"/>
        <family val="2"/>
      </rPr>
      <t>FSC-certified as a percentage of our total paper use including printer paper, client statements, forms, cheques, envelopes and commercial printing.</t>
    </r>
  </si>
  <si>
    <r>
      <rPr>
        <vertAlign val="superscript"/>
        <sz val="10"/>
        <rFont val="Arial"/>
        <family val="2"/>
      </rPr>
      <t xml:space="preserve">(21) </t>
    </r>
    <r>
      <rPr>
        <sz val="10"/>
        <rFont val="Arial"/>
        <family val="2"/>
      </rPr>
      <t>US and Canadian operations covers 99% of our global occupied floor space.</t>
    </r>
  </si>
  <si>
    <r>
      <rPr>
        <vertAlign val="superscript"/>
        <sz val="10"/>
        <rFont val="Arial"/>
        <family val="2"/>
      </rPr>
      <t xml:space="preserve">(22) </t>
    </r>
    <r>
      <rPr>
        <sz val="10"/>
        <rFont val="Arial"/>
        <family val="2"/>
      </rPr>
      <t>Digitally registered includes unique clients signed up for mobile or online banking.</t>
    </r>
  </si>
  <si>
    <r>
      <rPr>
        <vertAlign val="superscript"/>
        <sz val="10"/>
        <color rgb="FF000000"/>
        <rFont val="Arial"/>
        <family val="2"/>
      </rPr>
      <t>(23)</t>
    </r>
    <r>
      <rPr>
        <sz val="10"/>
        <color rgb="FF000000"/>
        <rFont val="Arial"/>
        <family val="2"/>
      </rPr>
      <t xml:space="preserve"> We provided hedging solutions to our clients related to sustainable finance activities with a notional amount of $2.4 billion in 2021 ($4.9 billion cumulative from 2018 to 2021) that are excluded from our sustainable finance mobilization commitment.  </t>
    </r>
  </si>
  <si>
    <r>
      <rPr>
        <vertAlign val="superscript"/>
        <sz val="10"/>
        <color rgb="FF000000"/>
        <rFont val="Arial"/>
        <family val="2"/>
      </rPr>
      <t>(24)</t>
    </r>
    <r>
      <rPr>
        <sz val="10"/>
        <color rgb="FF000000"/>
        <rFont val="Arial"/>
        <family val="2"/>
      </rPr>
      <t xml:space="preserve"> In 2021, CIBC announced a revised sustainable finance target of $300 billion by 2030 (2018-2030). This measure represents the cumulative progress toward the target since 2018.</t>
    </r>
  </si>
  <si>
    <r>
      <rPr>
        <vertAlign val="superscript"/>
        <sz val="10"/>
        <color rgb="FF000000"/>
        <rFont val="Arial"/>
        <family val="2"/>
      </rPr>
      <t>(25)</t>
    </r>
    <r>
      <rPr>
        <sz val="10"/>
        <color rgb="FF000000"/>
        <rFont val="Arial"/>
        <family val="2"/>
      </rPr>
      <t xml:space="preserve"> Certain amounts by sector have been revised for 2020 to 2017 from those previously presented to align with our revised sector definition, or to better match the borrowers’ risk profiles with the relevant sectors. Amounts for 2016 have not been revised.</t>
    </r>
  </si>
  <si>
    <r>
      <rPr>
        <vertAlign val="superscript"/>
        <sz val="10"/>
        <color rgb="FF000000"/>
        <rFont val="Arial"/>
        <family val="2"/>
      </rPr>
      <t>(26)</t>
    </r>
    <r>
      <rPr>
        <sz val="10"/>
        <color rgb="FF000000"/>
        <rFont val="Arial"/>
        <family val="2"/>
      </rPr>
      <t xml:space="preserve"> Our RI holdings include mutual funds as well as institutional mandates managed for our clients.</t>
    </r>
  </si>
  <si>
    <r>
      <rPr>
        <vertAlign val="superscript"/>
        <sz val="10"/>
        <color theme="1"/>
        <rFont val="Arial"/>
        <family val="2"/>
      </rPr>
      <t>(27)</t>
    </r>
    <r>
      <rPr>
        <sz val="10"/>
        <color theme="1"/>
        <rFont val="Arial"/>
        <family val="2"/>
      </rPr>
      <t xml:space="preserve"> RI retail mutual fund assets representing both Responsible Investment Association member- and non-member-promoted funds. </t>
    </r>
  </si>
  <si>
    <r>
      <rPr>
        <vertAlign val="superscript"/>
        <sz val="10"/>
        <color theme="1"/>
        <rFont val="Arial"/>
        <family val="2"/>
      </rPr>
      <t>(28)</t>
    </r>
    <r>
      <rPr>
        <sz val="10"/>
        <color theme="1"/>
        <rFont val="Arial"/>
        <family val="2"/>
      </rPr>
      <t xml:space="preserve"> RIs retail mutual fund assets and Ris on behalf of clients managed on a segregated account basis. </t>
    </r>
  </si>
  <si>
    <r>
      <rPr>
        <vertAlign val="superscript"/>
        <sz val="10"/>
        <color theme="1"/>
        <rFont val="Arial"/>
        <family val="2"/>
      </rPr>
      <t>(29)</t>
    </r>
    <r>
      <rPr>
        <sz val="10"/>
        <color theme="1"/>
        <rFont val="Arial"/>
        <family val="2"/>
      </rPr>
      <t xml:space="preserve"> Formerly, Imperial Investor Services and CIBC Investor's Edge. </t>
    </r>
  </si>
  <si>
    <r>
      <rPr>
        <vertAlign val="superscript"/>
        <sz val="10"/>
        <color rgb="FF000000"/>
        <rFont val="Arial"/>
        <family val="2"/>
      </rPr>
      <t>(30)</t>
    </r>
    <r>
      <rPr>
        <sz val="10"/>
        <color rgb="FF000000"/>
        <rFont val="Arial"/>
        <family val="2"/>
      </rPr>
      <t xml:space="preserve"> In 2021, CIBC Private Wealth Management U.S. revised their reporting methodology on RI holdings. This re-classification impacted 2021 RI holdings, despite significant growth in this segment. Prior years have not been restated.  </t>
    </r>
  </si>
  <si>
    <r>
      <rPr>
        <vertAlign val="superscript"/>
        <sz val="10"/>
        <color rgb="FF000000"/>
        <rFont val="Arial"/>
        <family val="2"/>
      </rPr>
      <t>(31)</t>
    </r>
    <r>
      <rPr>
        <sz val="10"/>
        <color rgb="FF000000"/>
        <rFont val="Arial"/>
        <family val="2"/>
      </rPr>
      <t xml:space="preserve"> Assets under administration </t>
    </r>
  </si>
  <si>
    <r>
      <rPr>
        <vertAlign val="superscript"/>
        <sz val="10"/>
        <color rgb="FF000000"/>
        <rFont val="Arial"/>
        <family val="2"/>
      </rPr>
      <t>(32)</t>
    </r>
    <r>
      <rPr>
        <sz val="10"/>
        <color rgb="FF000000"/>
        <rFont val="Arial"/>
        <family val="2"/>
      </rPr>
      <t xml:space="preserve"> Assets under management  </t>
    </r>
  </si>
  <si>
    <t xml:space="preserve">Social   </t>
  </si>
  <si>
    <t>Commitment to our clients</t>
  </si>
  <si>
    <t>CIBC Enterprise Net Promoter Score Index  (CX NPS)</t>
  </si>
  <si>
    <r>
      <t>64.4</t>
    </r>
    <r>
      <rPr>
        <vertAlign val="superscript"/>
        <sz val="10"/>
        <color theme="1"/>
        <rFont val="Arial"/>
        <family val="2"/>
      </rPr>
      <t>(4)</t>
    </r>
  </si>
  <si>
    <r>
      <t>62.8</t>
    </r>
    <r>
      <rPr>
        <vertAlign val="superscript"/>
        <sz val="10"/>
        <color theme="1"/>
        <rFont val="Arial"/>
        <family val="2"/>
      </rPr>
      <t>(3)</t>
    </r>
  </si>
  <si>
    <r>
      <t>60.9</t>
    </r>
    <r>
      <rPr>
        <vertAlign val="superscript"/>
        <sz val="10"/>
        <color theme="1"/>
        <rFont val="Arial"/>
        <family val="2"/>
      </rPr>
      <t>(2)</t>
    </r>
  </si>
  <si>
    <r>
      <t>52.8</t>
    </r>
    <r>
      <rPr>
        <vertAlign val="superscript"/>
        <sz val="10"/>
        <color theme="1"/>
        <rFont val="Arial"/>
        <family val="2"/>
      </rPr>
      <t>(1)</t>
    </r>
  </si>
  <si>
    <t>CIBC Ombudsman’s Office</t>
  </si>
  <si>
    <t>Investigations</t>
  </si>
  <si>
    <t>Banking</t>
  </si>
  <si>
    <t xml:space="preserve">Investments </t>
  </si>
  <si>
    <t>Resolutions to the satisfaction of the client</t>
  </si>
  <si>
    <t>Average number of calendar days to complete investigations</t>
  </si>
  <si>
    <t>Investments</t>
  </si>
  <si>
    <t>Privacy and information security</t>
  </si>
  <si>
    <t>Number of privacy findings against CIBC by regulators</t>
  </si>
  <si>
    <r>
      <t>0</t>
    </r>
    <r>
      <rPr>
        <vertAlign val="superscript"/>
        <sz val="10"/>
        <color theme="1"/>
        <rFont val="Arial"/>
        <family val="2"/>
      </rPr>
      <t>(5)</t>
    </r>
  </si>
  <si>
    <t>Employee engagement</t>
  </si>
  <si>
    <t xml:space="preserve">Employee Engagement score </t>
  </si>
  <si>
    <r>
      <t>89%Ϯ</t>
    </r>
    <r>
      <rPr>
        <vertAlign val="superscript"/>
        <sz val="10"/>
        <color theme="1"/>
        <rFont val="Arial"/>
        <family val="2"/>
      </rPr>
      <t>(6)</t>
    </r>
  </si>
  <si>
    <t>90%Ϯ</t>
  </si>
  <si>
    <t>89%Ϯ</t>
  </si>
  <si>
    <r>
      <t>Absenteeism rate</t>
    </r>
    <r>
      <rPr>
        <b/>
        <vertAlign val="superscript"/>
        <sz val="14"/>
        <color theme="1"/>
        <rFont val="Arial"/>
        <family val="2"/>
      </rPr>
      <t>(7)</t>
    </r>
  </si>
  <si>
    <t>Canada </t>
  </si>
  <si>
    <t>0.8% </t>
  </si>
  <si>
    <t>0.7% </t>
  </si>
  <si>
    <r>
      <t>Voluntary Employee Turnover</t>
    </r>
    <r>
      <rPr>
        <b/>
        <vertAlign val="superscript"/>
        <sz val="14"/>
        <color theme="1"/>
        <rFont val="Arial"/>
        <family val="2"/>
      </rPr>
      <t>(8)</t>
    </r>
  </si>
  <si>
    <r>
      <t>Global</t>
    </r>
    <r>
      <rPr>
        <b/>
        <vertAlign val="superscript"/>
        <sz val="10"/>
        <color theme="1"/>
        <rFont val="Arial"/>
        <family val="2"/>
      </rPr>
      <t>(9)</t>
    </r>
    <r>
      <rPr>
        <b/>
        <sz val="10"/>
        <color theme="1"/>
        <rFont val="Arial"/>
        <family val="2"/>
      </rPr>
      <t xml:space="preserve"> </t>
    </r>
  </si>
  <si>
    <r>
      <t>Involuntary Employee Turnover</t>
    </r>
    <r>
      <rPr>
        <b/>
        <vertAlign val="superscript"/>
        <sz val="14"/>
        <color theme="1"/>
        <rFont val="Arial"/>
        <family val="2"/>
      </rPr>
      <t>(10)</t>
    </r>
  </si>
  <si>
    <t>1.3% </t>
  </si>
  <si>
    <t>1.2%  </t>
  </si>
  <si>
    <t>1.8%  </t>
  </si>
  <si>
    <r>
      <t>Global</t>
    </r>
    <r>
      <rPr>
        <b/>
        <vertAlign val="superscript"/>
        <sz val="10"/>
        <color theme="1"/>
        <rFont val="Arial"/>
        <family val="2"/>
      </rPr>
      <t>(9)</t>
    </r>
    <r>
      <rPr>
        <b/>
        <sz val="10"/>
        <color theme="1"/>
        <rFont val="Arial"/>
        <family val="2"/>
      </rPr>
      <t> </t>
    </r>
  </si>
  <si>
    <t>1.3%  </t>
  </si>
  <si>
    <t>Investing in Our People</t>
  </si>
  <si>
    <t xml:space="preserve">Global investment in learning and development </t>
  </si>
  <si>
    <r>
      <t>41</t>
    </r>
    <r>
      <rPr>
        <vertAlign val="superscript"/>
        <sz val="10"/>
        <color theme="1"/>
        <rFont val="Arial"/>
        <family val="2"/>
      </rPr>
      <t>(11)</t>
    </r>
  </si>
  <si>
    <t>Average training cost per employee</t>
  </si>
  <si>
    <t>Average training per employee</t>
  </si>
  <si>
    <t>hours</t>
  </si>
  <si>
    <t xml:space="preserve">Financial Benefits </t>
  </si>
  <si>
    <t xml:space="preserve">Employee compensation and benefits </t>
  </si>
  <si>
    <t xml:space="preserve">Eligible employees invested in CIBC common shares through the Employee Share Purchase Plan in Canada </t>
  </si>
  <si>
    <t>Matching contributions co-invested by CIBC towards the purchase of shares for our employees</t>
  </si>
  <si>
    <r>
      <t>Workplace Accidents</t>
    </r>
    <r>
      <rPr>
        <b/>
        <vertAlign val="superscript"/>
        <sz val="14"/>
        <color theme="1"/>
        <rFont val="Arial"/>
        <family val="2"/>
      </rPr>
      <t>(12)</t>
    </r>
  </si>
  <si>
    <r>
      <t>Minor Workplace Injuries</t>
    </r>
    <r>
      <rPr>
        <b/>
        <vertAlign val="superscript"/>
        <sz val="10"/>
        <color theme="1"/>
        <rFont val="Arial"/>
        <family val="2"/>
      </rPr>
      <t>(13)</t>
    </r>
  </si>
  <si>
    <t>Number of Injuries</t>
  </si>
  <si>
    <r>
      <t>Disabling Workplace Injuries</t>
    </r>
    <r>
      <rPr>
        <b/>
        <vertAlign val="superscript"/>
        <sz val="10"/>
        <color theme="1"/>
        <rFont val="Arial"/>
        <family val="2"/>
      </rPr>
      <t>(14)</t>
    </r>
  </si>
  <si>
    <r>
      <t>Total recordable injury frequency rate</t>
    </r>
    <r>
      <rPr>
        <b/>
        <vertAlign val="superscript"/>
        <sz val="10"/>
        <color theme="1"/>
        <rFont val="Arial"/>
        <family val="2"/>
      </rPr>
      <t>(15)</t>
    </r>
    <r>
      <rPr>
        <b/>
        <sz val="10"/>
        <color theme="1"/>
        <rFont val="Arial"/>
        <family val="2"/>
      </rPr>
      <t> </t>
    </r>
  </si>
  <si>
    <t>1.29 </t>
  </si>
  <si>
    <t>1.62 </t>
  </si>
  <si>
    <t>1.35 </t>
  </si>
  <si>
    <r>
      <t>Lost-time injury frequency rate</t>
    </r>
    <r>
      <rPr>
        <b/>
        <vertAlign val="superscript"/>
        <sz val="10"/>
        <color theme="1"/>
        <rFont val="Arial"/>
        <family val="2"/>
      </rPr>
      <t>(15)</t>
    </r>
    <r>
      <rPr>
        <b/>
        <sz val="10"/>
        <color theme="1"/>
        <rFont val="Arial"/>
        <family val="2"/>
      </rPr>
      <t> </t>
    </r>
  </si>
  <si>
    <t>0.19 </t>
  </si>
  <si>
    <t>0.21 </t>
  </si>
  <si>
    <t>0.24 </t>
  </si>
  <si>
    <t>Inclusion at work</t>
  </si>
  <si>
    <t>Workforce Diversity</t>
  </si>
  <si>
    <r>
      <t>Global - Women</t>
    </r>
    <r>
      <rPr>
        <b/>
        <vertAlign val="superscript"/>
        <sz val="10"/>
        <color theme="1"/>
        <rFont val="Arial"/>
        <family val="2"/>
      </rPr>
      <t>(16)</t>
    </r>
  </si>
  <si>
    <r>
      <t>Global - Women Board-approved executives</t>
    </r>
    <r>
      <rPr>
        <b/>
        <vertAlign val="superscript"/>
        <sz val="10"/>
        <color theme="1"/>
        <rFont val="Arial"/>
        <family val="2"/>
      </rPr>
      <t>(17)</t>
    </r>
  </si>
  <si>
    <t>38%Ϯ</t>
  </si>
  <si>
    <t>33%Ϯ</t>
  </si>
  <si>
    <t>32%Ϯ</t>
  </si>
  <si>
    <r>
      <t>Global - LGBT+ community</t>
    </r>
    <r>
      <rPr>
        <b/>
        <vertAlign val="superscript"/>
        <sz val="10"/>
        <color theme="1"/>
        <rFont val="Arial"/>
        <family val="2"/>
      </rPr>
      <t>(16)</t>
    </r>
  </si>
  <si>
    <r>
      <t>Global - LGBT+ community Board-approved executives</t>
    </r>
    <r>
      <rPr>
        <b/>
        <vertAlign val="superscript"/>
        <sz val="10"/>
        <color theme="1"/>
        <rFont val="Arial"/>
        <family val="2"/>
      </rPr>
      <t>(17)</t>
    </r>
  </si>
  <si>
    <r>
      <t>Global - People of colour</t>
    </r>
    <r>
      <rPr>
        <b/>
        <vertAlign val="superscript"/>
        <sz val="10"/>
        <color theme="1"/>
        <rFont val="Arial"/>
        <family val="2"/>
      </rPr>
      <t>(16)(19)</t>
    </r>
    <r>
      <rPr>
        <b/>
        <sz val="10"/>
        <color theme="1"/>
        <rFont val="Arial"/>
        <family val="2"/>
      </rPr>
      <t xml:space="preserve"> </t>
    </r>
  </si>
  <si>
    <r>
      <t>Canada - Visible minorities Board-approved executives</t>
    </r>
    <r>
      <rPr>
        <b/>
        <vertAlign val="superscript"/>
        <sz val="10"/>
        <color theme="1"/>
        <rFont val="Arial"/>
        <family val="2"/>
      </rPr>
      <t>(17)(18)</t>
    </r>
    <r>
      <rPr>
        <b/>
        <sz val="10"/>
        <color theme="1"/>
        <rFont val="Arial"/>
        <family val="2"/>
      </rPr>
      <t xml:space="preserve"> </t>
    </r>
  </si>
  <si>
    <t>23%Ϯ</t>
  </si>
  <si>
    <t>20%Ϯ</t>
  </si>
  <si>
    <t>18%Ϯ</t>
  </si>
  <si>
    <r>
      <t>Canada - Board-approved executives from the Black community</t>
    </r>
    <r>
      <rPr>
        <b/>
        <vertAlign val="superscript"/>
        <sz val="10"/>
        <color theme="1"/>
        <rFont val="Arial"/>
        <family val="2"/>
      </rPr>
      <t>(17)</t>
    </r>
  </si>
  <si>
    <t>3%Ϯ</t>
  </si>
  <si>
    <r>
      <t xml:space="preserve">Global - People of Colour </t>
    </r>
    <r>
      <rPr>
        <b/>
        <vertAlign val="superscript"/>
        <sz val="10"/>
        <color theme="1"/>
        <rFont val="Arial"/>
        <family val="2"/>
      </rPr>
      <t>(16)(19)</t>
    </r>
  </si>
  <si>
    <t xml:space="preserve">     Asian  </t>
  </si>
  <si>
    <t>14% </t>
  </si>
  <si>
    <t>13% </t>
  </si>
  <si>
    <t>12% </t>
  </si>
  <si>
    <t xml:space="preserve">     Black </t>
  </si>
  <si>
    <t>4% </t>
  </si>
  <si>
    <t>3% </t>
  </si>
  <si>
    <t xml:space="preserve">     Hispanic/Latin  </t>
  </si>
  <si>
    <t>2% </t>
  </si>
  <si>
    <t xml:space="preserve">     Middle Eastern  </t>
  </si>
  <si>
    <t xml:space="preserve">     Mixed Race  </t>
  </si>
  <si>
    <t>1% </t>
  </si>
  <si>
    <t xml:space="preserve">     South Asian  </t>
  </si>
  <si>
    <t>10% </t>
  </si>
  <si>
    <t>8% </t>
  </si>
  <si>
    <r>
      <t>Canada - Persons with disabilities</t>
    </r>
    <r>
      <rPr>
        <b/>
        <vertAlign val="superscript"/>
        <sz val="10"/>
        <color theme="1"/>
        <rFont val="Arial"/>
        <family val="2"/>
      </rPr>
      <t>(16)</t>
    </r>
    <r>
      <rPr>
        <b/>
        <sz val="10"/>
        <color theme="1"/>
        <rFont val="Arial"/>
        <family val="2"/>
      </rPr>
      <t xml:space="preserve"> </t>
    </r>
  </si>
  <si>
    <r>
      <t>Canada - Persons with disabilities Board-approved executives</t>
    </r>
    <r>
      <rPr>
        <b/>
        <vertAlign val="superscript"/>
        <sz val="10"/>
        <color theme="1"/>
        <rFont val="Arial"/>
        <family val="2"/>
      </rPr>
      <t>(17)</t>
    </r>
  </si>
  <si>
    <r>
      <t>Canada - Indigenous peoples</t>
    </r>
    <r>
      <rPr>
        <b/>
        <vertAlign val="superscript"/>
        <sz val="10"/>
        <color theme="1"/>
        <rFont val="Arial"/>
        <family val="2"/>
      </rPr>
      <t>(16)</t>
    </r>
  </si>
  <si>
    <r>
      <t>Canada - Indigenous peoples  Board-approved executives</t>
    </r>
    <r>
      <rPr>
        <b/>
        <vertAlign val="superscript"/>
        <sz val="10"/>
        <color theme="1"/>
        <rFont val="Arial"/>
        <family val="2"/>
      </rPr>
      <t>(17)</t>
    </r>
  </si>
  <si>
    <t>Gender Balance (share of women)</t>
  </si>
  <si>
    <t>Global workforce</t>
  </si>
  <si>
    <t xml:space="preserve">Total external hires </t>
  </si>
  <si>
    <t>C-Suite (Direct reports of the CEO)</t>
  </si>
  <si>
    <r>
      <t>Executives</t>
    </r>
    <r>
      <rPr>
        <b/>
        <vertAlign val="superscript"/>
        <sz val="10"/>
        <color theme="1"/>
        <rFont val="Arial"/>
        <family val="2"/>
      </rPr>
      <t>(17)</t>
    </r>
    <r>
      <rPr>
        <b/>
        <sz val="10"/>
        <color theme="1"/>
        <rFont val="Arial"/>
        <family val="2"/>
      </rPr>
      <t xml:space="preserve"> (Vice-President roles and above)</t>
    </r>
  </si>
  <si>
    <t>38%†</t>
  </si>
  <si>
    <t>33%†</t>
  </si>
  <si>
    <t>32%†</t>
  </si>
  <si>
    <r>
      <t>Non-executive senior management</t>
    </r>
    <r>
      <rPr>
        <b/>
        <vertAlign val="superscript"/>
        <sz val="10"/>
        <color theme="1"/>
        <rFont val="Arial"/>
        <family val="2"/>
      </rPr>
      <t>(16)</t>
    </r>
    <r>
      <rPr>
        <b/>
        <sz val="10"/>
        <color theme="1"/>
        <rFont val="Arial"/>
        <family val="2"/>
      </rPr>
      <t xml:space="preserve"> (1-2 levels below Vice-President)</t>
    </r>
  </si>
  <si>
    <r>
      <t>Junior management</t>
    </r>
    <r>
      <rPr>
        <b/>
        <vertAlign val="superscript"/>
        <sz val="10"/>
        <color theme="1"/>
        <rFont val="Arial"/>
        <family val="2"/>
      </rPr>
      <t>(16)(20)</t>
    </r>
    <r>
      <rPr>
        <b/>
        <sz val="10"/>
        <color theme="1"/>
        <rFont val="Arial"/>
        <family val="2"/>
      </rPr>
      <t xml:space="preserve"> (Middle management and professional roles)</t>
    </r>
  </si>
  <si>
    <r>
      <t>Entry level</t>
    </r>
    <r>
      <rPr>
        <b/>
        <vertAlign val="superscript"/>
        <sz val="10"/>
        <color theme="1"/>
        <rFont val="Arial"/>
        <family val="2"/>
      </rPr>
      <t>(16)</t>
    </r>
  </si>
  <si>
    <t>Pay Equity</t>
  </si>
  <si>
    <r>
      <t>Median Target Total Direct Compensation, Women % Relative to Men</t>
    </r>
    <r>
      <rPr>
        <b/>
        <vertAlign val="superscript"/>
        <sz val="10"/>
        <color theme="1"/>
        <rFont val="Arial"/>
        <family val="2"/>
      </rPr>
      <t>(21)</t>
    </r>
  </si>
  <si>
    <t>Vice Presidents, Senior Vice Presidents</t>
  </si>
  <si>
    <t>Senior Management and Senior Professional</t>
  </si>
  <si>
    <t>97% </t>
  </si>
  <si>
    <t>Management and Professional</t>
  </si>
  <si>
    <t>99% </t>
  </si>
  <si>
    <t>Individual Contributors</t>
  </si>
  <si>
    <t>102% </t>
  </si>
  <si>
    <t>Inclusive banking</t>
  </si>
  <si>
    <r>
      <t>Growth in Indigenous commercial and wealth management business</t>
    </r>
    <r>
      <rPr>
        <b/>
        <vertAlign val="superscript"/>
        <sz val="10"/>
        <color theme="1"/>
        <rFont val="Arial"/>
        <family val="2"/>
      </rPr>
      <t>(22)</t>
    </r>
  </si>
  <si>
    <t>19% </t>
  </si>
  <si>
    <t>N/A </t>
  </si>
  <si>
    <r>
      <t>Clients engaged through financial education seminars and events</t>
    </r>
    <r>
      <rPr>
        <b/>
        <vertAlign val="superscript"/>
        <sz val="10"/>
        <color theme="1"/>
        <rFont val="Arial"/>
        <family val="2"/>
      </rPr>
      <t>(23)</t>
    </r>
  </si>
  <si>
    <t>74,000 </t>
  </si>
  <si>
    <t>52,600 </t>
  </si>
  <si>
    <t>85,000 </t>
  </si>
  <si>
    <t xml:space="preserve">Amount of new loan authorizations to small and medium-sized enterprises (SMEs) </t>
  </si>
  <si>
    <r>
      <t>$4.8 </t>
    </r>
    <r>
      <rPr>
        <vertAlign val="superscript"/>
        <sz val="10"/>
        <rFont val="Arial"/>
        <family val="2"/>
      </rPr>
      <t>(24)</t>
    </r>
  </si>
  <si>
    <t>$3.5 </t>
  </si>
  <si>
    <t>Progress toward $9 billion goal for new loan authorizations to SMEs</t>
  </si>
  <si>
    <t>92% </t>
  </si>
  <si>
    <t>38.9% </t>
  </si>
  <si>
    <r>
      <t>U.S. Affordable Multifamily Rental Housing Finance Program</t>
    </r>
    <r>
      <rPr>
        <b/>
        <vertAlign val="superscript"/>
        <sz val="10"/>
        <color theme="1"/>
        <rFont val="Arial"/>
        <family val="2"/>
      </rPr>
      <t>(25)</t>
    </r>
    <r>
      <rPr>
        <b/>
        <sz val="10"/>
        <color theme="1"/>
        <rFont val="Arial"/>
        <family val="2"/>
      </rPr>
      <t> </t>
    </r>
  </si>
  <si>
    <t>Number of affordable housing units financed </t>
  </si>
  <si>
    <t>1,114 </t>
  </si>
  <si>
    <t>396 </t>
  </si>
  <si>
    <t>647 </t>
  </si>
  <si>
    <t>Annual loans toward the acquisition and preservation of affordable housing</t>
  </si>
  <si>
    <t> US$144,122,016</t>
  </si>
  <si>
    <t>US$67,972,687 </t>
  </si>
  <si>
    <t>US$41,767,264 </t>
  </si>
  <si>
    <t>U.S. Closing Cost Assistance Program</t>
  </si>
  <si>
    <t>Number of grants provided  </t>
  </si>
  <si>
    <t>407 </t>
  </si>
  <si>
    <t>463 </t>
  </si>
  <si>
    <t>494 </t>
  </si>
  <si>
    <t>Amount of closing cost assistance provided to homeowners </t>
  </si>
  <si>
    <t>US$629,601 </t>
  </si>
  <si>
    <t>US$683,123 </t>
  </si>
  <si>
    <t>US$700,427 </t>
  </si>
  <si>
    <r>
      <t>Amount of total mortgage financing</t>
    </r>
    <r>
      <rPr>
        <b/>
        <vertAlign val="superscript"/>
        <sz val="10"/>
        <color theme="1"/>
        <rFont val="Arial"/>
        <family val="2"/>
      </rPr>
      <t>(26)</t>
    </r>
    <r>
      <rPr>
        <b/>
        <sz val="10"/>
        <color theme="1"/>
        <rFont val="Arial"/>
        <family val="2"/>
      </rPr>
      <t> </t>
    </r>
  </si>
  <si>
    <t>US$90,077,454 </t>
  </si>
  <si>
    <t>US$89,864,384 </t>
  </si>
  <si>
    <t>US$89,828,299 </t>
  </si>
  <si>
    <t>Making a difference in the community</t>
  </si>
  <si>
    <r>
      <t>Corporate contributions</t>
    </r>
    <r>
      <rPr>
        <b/>
        <vertAlign val="superscript"/>
        <sz val="10"/>
        <color theme="1"/>
        <rFont val="Arial"/>
        <family val="2"/>
      </rPr>
      <t>(27)</t>
    </r>
  </si>
  <si>
    <t xml:space="preserve"> millions</t>
  </si>
  <si>
    <r>
      <t>$114</t>
    </r>
    <r>
      <rPr>
        <vertAlign val="superscript"/>
        <sz val="10"/>
        <color theme="1"/>
        <rFont val="Arial"/>
        <family val="2"/>
      </rPr>
      <t>(28)</t>
    </r>
  </si>
  <si>
    <r>
      <t>Employee contributions</t>
    </r>
    <r>
      <rPr>
        <b/>
        <vertAlign val="superscript"/>
        <sz val="10"/>
        <color theme="1"/>
        <rFont val="Arial"/>
        <family val="2"/>
      </rPr>
      <t>(29)</t>
    </r>
  </si>
  <si>
    <r>
      <rPr>
        <vertAlign val="superscript"/>
        <sz val="10"/>
        <color theme="1"/>
        <rFont val="Arial"/>
        <family val="2"/>
      </rPr>
      <t>(1)</t>
    </r>
    <r>
      <rPr>
        <sz val="10"/>
        <color theme="1"/>
        <rFont val="Arial"/>
        <family val="2"/>
      </rPr>
      <t xml:space="preserve"> In 2018 we developed a new client experience metric, which in 2019 was renamed CIBC Client Experience Net Promoter Score Index.</t>
    </r>
  </si>
  <si>
    <r>
      <rPr>
        <vertAlign val="superscript"/>
        <sz val="10"/>
        <color theme="1"/>
        <rFont val="Arial"/>
        <family val="2"/>
      </rPr>
      <t>(2)</t>
    </r>
    <r>
      <rPr>
        <sz val="10"/>
        <color theme="1"/>
        <rFont val="Arial"/>
        <family val="2"/>
      </rPr>
      <t xml:space="preserve"> In 2019, we further developed this index. Year-over-year results are not directly comparable due to methodology changes.</t>
    </r>
  </si>
  <si>
    <r>
      <rPr>
        <vertAlign val="superscript"/>
        <sz val="10"/>
        <color theme="1"/>
        <rFont val="Arial"/>
        <family val="2"/>
      </rPr>
      <t>(3)</t>
    </r>
    <r>
      <rPr>
        <sz val="10"/>
        <color theme="1"/>
        <rFont val="Arial"/>
        <family val="2"/>
      </rPr>
      <t xml:space="preserve"> In 2020, the index was renamed the CIBC Enterprise Net Promoter Score and evolved as a result of CIBC’s new client feedback program that improved underlying data collection, as well as from temporary adjustments made to measure the impact of the COVID-19 pandemic on our clients. </t>
    </r>
  </si>
  <si>
    <r>
      <rPr>
        <vertAlign val="superscript"/>
        <sz val="10"/>
        <color rgb="FF000000"/>
        <rFont val="Arial"/>
        <family val="2"/>
      </rPr>
      <t>(4)</t>
    </r>
    <r>
      <rPr>
        <sz val="10"/>
        <color rgb="FF000000"/>
        <rFont val="Arial"/>
        <family val="2"/>
      </rPr>
      <t xml:space="preserve"> In 2021, we expanded our CX NPS measure to better reflect our client's experience across CIBC and increase the breadth of feedback we collect, which resulted in a CX NPS score of 62.6. The expanded CX NPS, which is 62.6 for 2021, will become the basis of our CX NPS in 2022. Excludes CIBC FirstCaribbean.</t>
    </r>
  </si>
  <si>
    <r>
      <rPr>
        <vertAlign val="superscript"/>
        <sz val="10"/>
        <color rgb="FF000000"/>
        <rFont val="Arial"/>
        <family val="2"/>
      </rPr>
      <t>(5)</t>
    </r>
    <r>
      <rPr>
        <sz val="10"/>
        <color rgb="FF000000"/>
        <rFont val="Arial"/>
        <family val="2"/>
      </rPr>
      <t xml:space="preserve">  In 2021, the privacy performance metric was revised to focus on the number of unresolved privacy findings against CIBC by regulators. The reported numbers for 2020 and 2019 above have been restated to reflect this revised metric.</t>
    </r>
  </si>
  <si>
    <r>
      <rPr>
        <vertAlign val="superscript"/>
        <sz val="10"/>
        <color rgb="FF000000"/>
        <rFont val="Arial"/>
        <family val="2"/>
      </rPr>
      <t>(6)</t>
    </r>
    <r>
      <rPr>
        <sz val="10"/>
        <color rgb="FF000000"/>
        <rFont val="Arial"/>
        <family val="2"/>
      </rPr>
      <t xml:space="preserve"> Our annual employee survey ran from June 7 to June 20, 2021. All regular workforce employees, excluding temporary employees, employees on leaves, contingent workers, retirees, and CIBC FirstCaribbean, were eligible to participate. Over 34,000 team members completed the survey for an overall response rate of 83%. Willis Towers Watson developed the questions for the Annual Employee Survey. The employee engagement score is grounded in three pillars of employees’ experience: how engaged employees are, how enabled they feel and how energized they are at work. The engagement score represents the per cent of employees that agree with each of the nine survey questions related to employee engagement in CIBC’s annual employee survey. </t>
    </r>
  </si>
  <si>
    <r>
      <rPr>
        <vertAlign val="superscript"/>
        <sz val="10"/>
        <color rgb="FF000000"/>
        <rFont val="Arial"/>
        <family val="2"/>
      </rPr>
      <t>(7)</t>
    </r>
    <r>
      <rPr>
        <sz val="10"/>
        <color rgb="FF000000"/>
        <rFont val="Arial"/>
        <family val="2"/>
      </rPr>
      <t xml:space="preserve"> CIBC Absenteeism rate is calculated as total sick days recorded in Workday (a human capital management system) divided by regular, working, paid leave headcount multiplied by 250 (the standard number of working days per year). It includes sick days due to minor illnesses or minor workplace injuries, not including short term disability leaves. </t>
    </r>
  </si>
  <si>
    <r>
      <rPr>
        <vertAlign val="superscript"/>
        <sz val="10"/>
        <color rgb="FF000000"/>
        <rFont val="Arial"/>
        <family val="2"/>
      </rPr>
      <t>(8)</t>
    </r>
    <r>
      <rPr>
        <sz val="10"/>
        <color rgb="FF000000"/>
        <rFont val="Arial"/>
        <family val="2"/>
      </rPr>
      <t xml:space="preserve"> CIBC voluntary turnover is the number of voluntary resignations in the rolling 12-month period, as a percentage of average headcount, excluding retirement, restructuring, internal employee movement and involuntary terminations. Excludes temporary employees
and contingent workers, CIBC FirstCaribbean and CIBC Mellon.</t>
    </r>
  </si>
  <si>
    <r>
      <rPr>
        <vertAlign val="superscript"/>
        <sz val="10"/>
        <color theme="1"/>
        <rFont val="Arial"/>
        <family val="2"/>
      </rPr>
      <t>(9)</t>
    </r>
    <r>
      <rPr>
        <sz val="10"/>
        <color theme="1"/>
        <rFont val="Arial"/>
        <family val="2"/>
      </rPr>
      <t xml:space="preserve"> Excludes CIBC FirstCaribbean.</t>
    </r>
  </si>
  <si>
    <r>
      <rPr>
        <vertAlign val="superscript"/>
        <sz val="10"/>
        <color theme="1"/>
        <rFont val="Arial"/>
        <family val="2"/>
      </rPr>
      <t>(10)</t>
    </r>
    <r>
      <rPr>
        <sz val="10"/>
        <color theme="1"/>
        <rFont val="Arial"/>
        <family val="2"/>
      </rPr>
      <t xml:space="preserve"> CIBC involuntary turnover is the number of terminations initiated by CIBC in the rolling 12-month period, as a percentage of average headcount, excluding retirement, restructuring and voluntary terminations. Excludes temporary employees, contingent workers, CIBC FirstCaribbean and CIBC Mellon.</t>
    </r>
  </si>
  <si>
    <r>
      <rPr>
        <vertAlign val="superscript"/>
        <sz val="10"/>
        <color rgb="FF000000"/>
        <rFont val="Arial"/>
        <family val="2"/>
      </rPr>
      <t>(11)</t>
    </r>
    <r>
      <rPr>
        <sz val="10"/>
        <color rgb="FF000000"/>
        <rFont val="Arial"/>
        <family val="2"/>
      </rPr>
      <t>Our Global Learning Investment spend decreased in 2021 due to delivery efficiencies in our training programs and a re-classification of select costs and investments. Prioir years have not been restated.</t>
    </r>
  </si>
  <si>
    <r>
      <rPr>
        <vertAlign val="superscript"/>
        <sz val="10"/>
        <color theme="1"/>
        <rFont val="Arial"/>
        <family val="2"/>
      </rPr>
      <t>(12)</t>
    </r>
    <r>
      <rPr>
        <sz val="10"/>
        <color theme="1"/>
        <rFont val="Arial"/>
        <family val="2"/>
      </rPr>
      <t xml:space="preserve"> Data is for the calendar year. Federally regulated employees in Canada, including INTRIA, for calendar years 2016, 2017, 2018 and 2019. For each of the years shown there were no workplace fatalities. The 2021 data will be reported to the federal government in spring 2022.</t>
    </r>
  </si>
  <si>
    <r>
      <rPr>
        <vertAlign val="superscript"/>
        <sz val="10"/>
        <color rgb="FF000000"/>
        <rFont val="Arial"/>
        <family val="2"/>
      </rPr>
      <t>(13)</t>
    </r>
    <r>
      <rPr>
        <sz val="10"/>
        <color rgb="FF000000"/>
        <rFont val="Arial"/>
        <family val="2"/>
      </rPr>
      <t xml:space="preserve"> Minor injuries are injuries that are treated in the workplace (if required), with no time lost beyond the day of the injury.</t>
    </r>
  </si>
  <si>
    <r>
      <rPr>
        <vertAlign val="superscript"/>
        <sz val="10"/>
        <color rgb="FF000000"/>
        <rFont val="Arial"/>
        <family val="2"/>
      </rPr>
      <t>(14)</t>
    </r>
    <r>
      <rPr>
        <sz val="10"/>
        <color rgb="FF000000"/>
        <rFont val="Arial"/>
        <family val="2"/>
      </rPr>
      <t xml:space="preserve"> Disabling injuries are injuries that result in lost time in the workplace on any day following the day of the injury. </t>
    </r>
  </si>
  <si>
    <r>
      <rPr>
        <vertAlign val="superscript"/>
        <sz val="10"/>
        <color theme="1"/>
        <rFont val="Arial"/>
        <family val="2"/>
      </rPr>
      <t>(15)</t>
    </r>
    <r>
      <rPr>
        <sz val="10"/>
        <color theme="1"/>
        <rFont val="Arial"/>
        <family val="2"/>
      </rPr>
      <t xml:space="preserve"> Injury rate per 100 employees (expressed as headcount) equals the number of injuries divided by the result of the headcount divided by 100. </t>
    </r>
  </si>
  <si>
    <r>
      <rPr>
        <vertAlign val="superscript"/>
        <sz val="10"/>
        <color rgb="FF000000"/>
        <rFont val="Arial"/>
        <family val="2"/>
      </rPr>
      <t>(16)</t>
    </r>
    <r>
      <rPr>
        <sz val="10"/>
        <color rgb="FF000000"/>
        <rFont val="Arial"/>
        <family val="2"/>
      </rPr>
      <t xml:space="preserve">  All data is based on self-identification voluntarily disclosed by employees and reflects the percentage of regular workforce, excluding temporary employees, employees on unpaid leaves, retirees, CIBC FirstCaribbean and CIBC Mellon, as of October 31. </t>
    </r>
  </si>
  <si>
    <r>
      <rPr>
        <vertAlign val="superscript"/>
        <sz val="10"/>
        <color theme="1"/>
        <rFont val="Arial"/>
        <family val="2"/>
      </rPr>
      <t>(17)</t>
    </r>
    <r>
      <rPr>
        <sz val="10"/>
        <color theme="1"/>
        <rFont val="Arial"/>
        <family val="2"/>
      </rPr>
      <t xml:space="preserve"> Board-approved executive roles include Vice-Presidents and above appointed to their role as of October 31, 2021. All data is based on self-identification voluntarily disclosed by employees as of October 31 (with the exception of 2020 data which is as of December 31) and excludes temporary employees, employees on unpaid leaves, retirees, and CIBC FirstCaribbean and CIBC Mellon.</t>
    </r>
  </si>
  <si>
    <r>
      <rPr>
        <vertAlign val="superscript"/>
        <sz val="10"/>
        <color theme="1"/>
        <rFont val="Arial"/>
        <family val="2"/>
      </rPr>
      <t>(18)</t>
    </r>
    <r>
      <rPr>
        <sz val="10"/>
        <color theme="1"/>
        <rFont val="Arial"/>
        <family val="2"/>
      </rPr>
      <t>In Canada, visible minorities are defined as persons - other than Indigenous peoples - who are not white.</t>
    </r>
  </si>
  <si>
    <r>
      <rPr>
        <vertAlign val="superscript"/>
        <sz val="10"/>
        <color theme="1"/>
        <rFont val="Arial"/>
        <family val="2"/>
      </rPr>
      <t>(19)</t>
    </r>
    <r>
      <rPr>
        <sz val="10"/>
        <color theme="1"/>
        <rFont val="Arial"/>
        <family val="2"/>
      </rPr>
      <t xml:space="preserve"> People of colour includes employees who self-identify as visible minorities in Canada and non-white outside of Canada. This includes individuals who self-identified their race/ethnicity as ‘Other’, as well as those in Canada who self-identified as a visible minority but did not complete the race / ethnicity question or selected ‘Prefer not to answer’. This contributes to the delta between the ‘People of colour’ metric and the sum of all talent segments broken out by race / ethnicity.</t>
    </r>
  </si>
  <si>
    <r>
      <rPr>
        <vertAlign val="superscript"/>
        <sz val="10"/>
        <color theme="1"/>
        <rFont val="Arial"/>
        <family val="2"/>
      </rPr>
      <t>(20)</t>
    </r>
    <r>
      <rPr>
        <sz val="10"/>
        <color theme="1"/>
        <rFont val="Arial"/>
        <family val="2"/>
      </rPr>
      <t xml:space="preserve"> Non-executive management and professional roles in Canada and the United States. </t>
    </r>
  </si>
  <si>
    <r>
      <rPr>
        <vertAlign val="superscript"/>
        <sz val="10"/>
        <color theme="1"/>
        <rFont val="Arial"/>
        <family val="2"/>
      </rPr>
      <t>(21)</t>
    </r>
    <r>
      <rPr>
        <sz val="10"/>
        <color theme="1"/>
        <rFont val="Arial"/>
        <family val="2"/>
      </rPr>
      <t xml:space="preserve"> To ensure a like-for-like comparison this analysis was based on target total direct compensation, inclusive of base salaries and annual incentive compensation targets, for employees in full-time roles within Canada, excluding those in front-line sales or participating in specialized compensation programs. </t>
    </r>
  </si>
  <si>
    <r>
      <rPr>
        <vertAlign val="superscript"/>
        <sz val="10"/>
        <color rgb="FF000000"/>
        <rFont val="Arial"/>
        <family val="2"/>
      </rPr>
      <t>(22)</t>
    </r>
    <r>
      <rPr>
        <sz val="10"/>
        <color rgb="FF000000"/>
        <rFont val="Arial"/>
        <family val="2"/>
      </rPr>
      <t xml:space="preserve"> In 2020, we announced a new target to grow our commercial banking Indigenous business by 10%. In 2020, we surpassed this target and grew the commercial banking Indigenous business by 23%. In 2021, we revised this target to include the wealth management business and increased the target to 15% over a three-year period.</t>
    </r>
  </si>
  <si>
    <r>
      <rPr>
        <vertAlign val="superscript"/>
        <sz val="10"/>
        <color rgb="FF000000"/>
        <rFont val="Arial"/>
        <family val="2"/>
      </rPr>
      <t>(23)</t>
    </r>
    <r>
      <rPr>
        <sz val="10"/>
        <color rgb="FF000000"/>
        <rFont val="Arial"/>
        <family val="2"/>
      </rPr>
      <t>Refers to clients, prospective clients, family members and client referrals in North America.</t>
    </r>
  </si>
  <si>
    <r>
      <rPr>
        <vertAlign val="superscript"/>
        <sz val="10"/>
        <color rgb="FF000000"/>
        <rFont val="Arial"/>
        <family val="2"/>
      </rPr>
      <t>(24)</t>
    </r>
    <r>
      <rPr>
        <sz val="10"/>
        <color rgb="FF000000"/>
        <rFont val="Arial"/>
        <family val="2"/>
      </rPr>
      <t xml:space="preserve"> New loan authorizations in 2021 to small and medium-sized enterprises were comprised of $0.8 billion to small enterprises, which are typically companies with revenue of less than $5 million, and $4.0 billion to medium-sized enterprises, which are typically companies with revenue of more than $5 million but less than $20 million. </t>
    </r>
  </si>
  <si>
    <r>
      <rPr>
        <vertAlign val="superscript"/>
        <sz val="10"/>
        <color rgb="FF000000"/>
        <rFont val="Arial"/>
        <family val="2"/>
      </rPr>
      <t>(25)</t>
    </r>
    <r>
      <rPr>
        <sz val="10"/>
        <color rgb="FF000000"/>
        <rFont val="Arial"/>
        <family val="2"/>
      </rPr>
      <t xml:space="preserve"> In the U.S., community development is a regulatory concept that includes affordable housing, community services for low-and-moderate income peoples, small business assistance and revitalization of disinvested areas.  </t>
    </r>
  </si>
  <si>
    <r>
      <rPr>
        <vertAlign val="superscript"/>
        <sz val="10"/>
        <color rgb="FF000000"/>
        <rFont val="Arial"/>
        <family val="2"/>
      </rPr>
      <t>(26)</t>
    </r>
    <r>
      <rPr>
        <sz val="10"/>
        <color rgb="FF000000"/>
        <rFont val="Arial"/>
        <family val="2"/>
      </rPr>
      <t xml:space="preserve"> Represents the amount of total mortgage financing that clients who participated in the U.S. Closing Cost Assistance Program received from CIBC Bank USA. </t>
    </r>
  </si>
  <si>
    <r>
      <rPr>
        <vertAlign val="superscript"/>
        <sz val="10"/>
        <color rgb="FF000000"/>
        <rFont val="Arial"/>
        <family val="2"/>
      </rPr>
      <t>(27)</t>
    </r>
    <r>
      <rPr>
        <sz val="10"/>
        <color rgb="FF000000"/>
        <rFont val="Arial"/>
        <family val="2"/>
      </rPr>
      <t xml:space="preserve"> Includes corporate giving and corporate sponsorships. In 2021, the methodology for corporate contributions was revised. 2020 and 2019 figures above have not been restated.</t>
    </r>
  </si>
  <si>
    <r>
      <rPr>
        <vertAlign val="superscript"/>
        <sz val="10"/>
        <color rgb="FF000000"/>
        <rFont val="Arial"/>
        <family val="2"/>
      </rPr>
      <t>(28)</t>
    </r>
    <r>
      <rPr>
        <sz val="10"/>
        <color rgb="FF000000"/>
        <rFont val="Arial"/>
        <family val="2"/>
      </rPr>
      <t xml:space="preserve"> Includes a $70 million donation to the CIBC Foundation.  </t>
    </r>
  </si>
  <si>
    <r>
      <rPr>
        <vertAlign val="superscript"/>
        <sz val="10"/>
        <color rgb="FF000000"/>
        <rFont val="Arial"/>
        <family val="2"/>
      </rPr>
      <t>(29)</t>
    </r>
    <r>
      <rPr>
        <sz val="10"/>
        <color rgb="FF000000"/>
        <rFont val="Arial"/>
        <family val="2"/>
      </rPr>
      <t xml:space="preserve"> Includes employee giving and fundraising.</t>
    </r>
  </si>
  <si>
    <t xml:space="preserve">Corporate Governance </t>
  </si>
  <si>
    <r>
      <t>Women directors on the CIBC Board</t>
    </r>
    <r>
      <rPr>
        <b/>
        <vertAlign val="superscript"/>
        <sz val="10"/>
        <color rgb="FF000000"/>
        <rFont val="Arial"/>
        <family val="2"/>
      </rPr>
      <t>(1)</t>
    </r>
    <r>
      <rPr>
        <b/>
        <sz val="10"/>
        <color rgb="FF000000"/>
        <rFont val="Arial"/>
        <family val="2"/>
      </rPr>
      <t xml:space="preserve">  </t>
    </r>
  </si>
  <si>
    <t>Business Ethics</t>
  </si>
  <si>
    <t>Employees trained on CIBC's Code of Conduct</t>
  </si>
  <si>
    <t>Number of unresolved regulatory fines/penalties or adverse regulatory findings associated with the whistleblower requirement </t>
  </si>
  <si>
    <t>Human rights</t>
  </si>
  <si>
    <t>Mandatory human rights training hours  </t>
  </si>
  <si>
    <t>Inclusion and diversity training hours  </t>
  </si>
  <si>
    <t>Political contibutions and donations</t>
  </si>
  <si>
    <r>
      <t>Canada</t>
    </r>
    <r>
      <rPr>
        <b/>
        <vertAlign val="superscript"/>
        <sz val="10"/>
        <color rgb="FF000000"/>
        <rFont val="Arial"/>
        <family val="2"/>
      </rPr>
      <t>(2)</t>
    </r>
  </si>
  <si>
    <r>
      <t>$17,090</t>
    </r>
    <r>
      <rPr>
        <b/>
        <vertAlign val="superscript"/>
        <sz val="10"/>
        <rFont val="Arial"/>
        <family val="2"/>
      </rPr>
      <t>(3)</t>
    </r>
  </si>
  <si>
    <r>
      <t>U.S.A.</t>
    </r>
    <r>
      <rPr>
        <b/>
        <vertAlign val="superscript"/>
        <sz val="10"/>
        <color rgb="FF000000"/>
        <rFont val="Arial"/>
        <family val="2"/>
      </rPr>
      <t>(4)</t>
    </r>
  </si>
  <si>
    <t>US$11,975</t>
  </si>
  <si>
    <t>US$10,785</t>
  </si>
  <si>
    <t>US$16,155</t>
  </si>
  <si>
    <r>
      <t>US$14,250</t>
    </r>
    <r>
      <rPr>
        <vertAlign val="superscript"/>
        <sz val="10"/>
        <color theme="1"/>
        <rFont val="Arial"/>
        <family val="2"/>
      </rPr>
      <t>(5)</t>
    </r>
  </si>
  <si>
    <r>
      <t>US$12,120</t>
    </r>
    <r>
      <rPr>
        <vertAlign val="superscript"/>
        <sz val="10"/>
        <color theme="1"/>
        <rFont val="Arial"/>
        <family val="2"/>
      </rPr>
      <t>(5)</t>
    </r>
  </si>
  <si>
    <t>Taxes in Canada</t>
  </si>
  <si>
    <t>Income taxes</t>
  </si>
  <si>
    <t>Capital taxes</t>
  </si>
  <si>
    <t>Other taxes</t>
  </si>
  <si>
    <t>Suppliers</t>
  </si>
  <si>
    <r>
      <t>Goods and services procured in Canada</t>
    </r>
    <r>
      <rPr>
        <b/>
        <vertAlign val="superscript"/>
        <sz val="10"/>
        <color rgb="FF000000"/>
        <rFont val="Arial"/>
        <family val="2"/>
      </rPr>
      <t>(6)</t>
    </r>
  </si>
  <si>
    <r>
      <rPr>
        <vertAlign val="superscript"/>
        <sz val="10"/>
        <color theme="1"/>
        <rFont val="Arial"/>
        <family val="2"/>
      </rPr>
      <t>(1)</t>
    </r>
    <r>
      <rPr>
        <sz val="10"/>
        <color theme="1"/>
        <rFont val="Arial"/>
        <family val="2"/>
      </rPr>
      <t xml:space="preserve"> Includes all Directors globally.</t>
    </r>
  </si>
  <si>
    <r>
      <rPr>
        <vertAlign val="superscript"/>
        <sz val="10"/>
        <color theme="1"/>
        <rFont val="Arial"/>
        <family val="2"/>
      </rPr>
      <t xml:space="preserve">(2) </t>
    </r>
    <r>
      <rPr>
        <sz val="10"/>
        <color theme="1"/>
        <rFont val="Arial"/>
        <family val="2"/>
      </rPr>
      <t>As of November 1, 2019, we prohibit contributions to federal or provincial political parties, candidates or electoral district associations, and do not donate to municipal politicians.</t>
    </r>
  </si>
  <si>
    <r>
      <rPr>
        <vertAlign val="superscript"/>
        <sz val="10"/>
        <color theme="1"/>
        <rFont val="Arial"/>
        <family val="2"/>
      </rPr>
      <t xml:space="preserve">(3) </t>
    </r>
    <r>
      <rPr>
        <sz val="10"/>
        <color theme="1"/>
        <rFont val="Arial"/>
        <family val="2"/>
      </rPr>
      <t>Canadian donations to provincial parties in 2019. There were no donations at the federal or municipal levels.</t>
    </r>
  </si>
  <si>
    <r>
      <rPr>
        <vertAlign val="superscript"/>
        <sz val="10"/>
        <color theme="1"/>
        <rFont val="Arial"/>
        <family val="2"/>
      </rPr>
      <t>(4)</t>
    </r>
    <r>
      <rPr>
        <sz val="10"/>
        <color theme="1"/>
        <rFont val="Arial"/>
        <family val="2"/>
      </rPr>
      <t xml:space="preserve"> In the U.S., as a state-chartered bank, CIBC contributes to candidates and political committees at the state and local levels, subject to limits set by each jurisdiction. We have a Political Action Committee (PAC) registered with the Federal Election Commission (FEC). The CIBC PAC is supported entirely by voluntary employee contributions. These are reported to the FEC and the relevant election commissions and are publicly disclosed. </t>
    </r>
  </si>
  <si>
    <r>
      <rPr>
        <vertAlign val="superscript"/>
        <sz val="10"/>
        <color theme="1"/>
        <rFont val="Arial"/>
        <family val="2"/>
      </rPr>
      <t xml:space="preserve">(5) </t>
    </r>
    <r>
      <rPr>
        <sz val="10"/>
        <color theme="1"/>
        <rFont val="Arial"/>
        <family val="2"/>
      </rPr>
      <t>U.S. contribution amounts have been restated.</t>
    </r>
  </si>
  <si>
    <r>
      <rPr>
        <vertAlign val="superscript"/>
        <sz val="10"/>
        <color theme="1"/>
        <rFont val="Arial"/>
        <family val="2"/>
      </rPr>
      <t>(6)</t>
    </r>
    <r>
      <rPr>
        <vertAlign val="superscript"/>
        <sz val="7"/>
        <color theme="1"/>
        <rFont val="Arial"/>
        <family val="2"/>
      </rPr>
      <t xml:space="preserve"> </t>
    </r>
    <r>
      <rPr>
        <sz val="10"/>
        <color theme="1"/>
        <rFont val="Arial"/>
        <family val="2"/>
      </rPr>
      <t>This metric includes sales tax (GST/HST and provincial).</t>
    </r>
  </si>
  <si>
    <t>TOTAL HIGH GRADE</t>
  </si>
  <si>
    <t>TOTAL LOW GRADE</t>
  </si>
  <si>
    <t>TOTAL BULK METALLIC</t>
  </si>
  <si>
    <t>TOTAL OTHER</t>
  </si>
  <si>
    <t>pounds</t>
  </si>
  <si>
    <t>Occupied area (as per annual environmental reports, updated)</t>
  </si>
  <si>
    <t>m2</t>
  </si>
  <si>
    <t>Revenue ($M)</t>
  </si>
  <si>
    <t xml:space="preserve">Total training hours  </t>
  </si>
  <si>
    <t xml:space="preserve">Governance  </t>
  </si>
  <si>
    <t xml:space="preserve">Environment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</si>
</sst>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6" formatCode="0.0"/>
    <numFmt numFmtId="167" formatCode="&quot;$&quot;#,##0.0"/>
    <numFmt numFmtId="168" formatCode="#,##0.0"/>
    <numFmt numFmtId="169" formatCode="_(* #,##0.0_);_(* \(#,##0.0\);_(* &quot;-&quot;??_);_(@_)"/>
    <numFmt numFmtId="170" formatCode="&quot;$&quot;#,##0.0_);[Red]\(&quot;$&quot;#,##0.0\)"/>
    <numFmt numFmtId="171" formatCode="#,##0&quot;(Ϯ)&quot;"/>
    <numFmt numFmtId="172" formatCode="&quot;$&quot;#,##0"/>
  </numFmts>
  <fonts count="52" x14ac:knownFonts="1">
    <font>
      <sz val="10"/>
      <color theme="1"/>
      <name val="Trebuchet MS"/>
      <family val="2"/>
    </font>
    <font>
      <sz val="11"/>
      <color theme="1"/>
      <name val="Arial"/>
      <family val="2"/>
    </font>
    <font>
      <sz val="10"/>
      <color theme="1"/>
      <name val="Trebuchet MS"/>
      <family val="2"/>
    </font>
    <font>
      <sz val="10.5"/>
      <color theme="1"/>
      <name val="Arial"/>
      <family val="2"/>
    </font>
    <font>
      <b/>
      <sz val="10"/>
      <color theme="1"/>
      <name val="Trebuchet MS"/>
      <family val="2"/>
    </font>
    <font>
      <sz val="10.5"/>
      <name val="Arial"/>
      <family val="2"/>
    </font>
    <font>
      <sz val="11"/>
      <color theme="1"/>
      <name val="Calibri"/>
      <family val="2"/>
    </font>
    <font>
      <b/>
      <sz val="11"/>
      <color theme="1"/>
      <name val="Calibri"/>
      <family val="2"/>
    </font>
    <font>
      <sz val="10"/>
      <name val="Arial"/>
      <family val="2"/>
    </font>
    <font>
      <sz val="11"/>
      <color theme="1"/>
      <name val="Calibri"/>
      <family val="2"/>
      <scheme val="minor"/>
    </font>
    <font>
      <sz val="10"/>
      <name val="Arial"/>
      <family val="2"/>
    </font>
    <font>
      <sz val="11"/>
      <color indexed="8"/>
      <name val="Calibri"/>
      <family val="2"/>
    </font>
    <font>
      <sz val="10"/>
      <color rgb="FF9C0006"/>
      <name val="Arial"/>
      <family val="2"/>
    </font>
    <font>
      <sz val="10"/>
      <color rgb="FF006100"/>
      <name val="Arial"/>
      <family val="2"/>
    </font>
    <font>
      <sz val="11"/>
      <color rgb="FF006100"/>
      <name val="Calibri"/>
      <family val="2"/>
      <scheme val="minor"/>
    </font>
    <font>
      <sz val="10"/>
      <name val="Verdana"/>
      <family val="2"/>
    </font>
    <font>
      <u/>
      <sz val="10"/>
      <color indexed="12"/>
      <name val="Verdana"/>
      <family val="2"/>
    </font>
    <font>
      <sz val="11"/>
      <color rgb="FF9C5700"/>
      <name val="Calibri"/>
      <family val="2"/>
      <scheme val="minor"/>
    </font>
    <font>
      <sz val="7"/>
      <color rgb="FF000000"/>
      <name val="Arial"/>
      <family val="2"/>
    </font>
    <font>
      <sz val="12"/>
      <color theme="1"/>
      <name val="Arial"/>
      <family val="2"/>
    </font>
    <font>
      <sz val="10"/>
      <color theme="1"/>
      <name val="Arial"/>
      <family val="2"/>
    </font>
    <font>
      <b/>
      <sz val="26"/>
      <color theme="1"/>
      <name val="Arial"/>
      <family val="2"/>
    </font>
    <font>
      <b/>
      <sz val="14"/>
      <color theme="1"/>
      <name val="Arial"/>
      <family val="2"/>
    </font>
    <font>
      <b/>
      <sz val="10"/>
      <color theme="1"/>
      <name val="Arial"/>
      <family val="2"/>
    </font>
    <font>
      <vertAlign val="superscript"/>
      <sz val="10"/>
      <color theme="1"/>
      <name val="Arial"/>
      <family val="2"/>
    </font>
    <font>
      <sz val="10"/>
      <color rgb="FF000000"/>
      <name val="Arial"/>
      <family val="2"/>
    </font>
    <font>
      <vertAlign val="superscript"/>
      <sz val="10"/>
      <color rgb="FF000000"/>
      <name val="Arial"/>
      <family val="2"/>
    </font>
    <font>
      <sz val="8"/>
      <color theme="1"/>
      <name val="Arial"/>
      <family val="2"/>
    </font>
    <font>
      <b/>
      <vertAlign val="superscript"/>
      <sz val="14"/>
      <color theme="1"/>
      <name val="Arial"/>
      <family val="2"/>
    </font>
    <font>
      <sz val="9"/>
      <name val="Arial"/>
      <family val="2"/>
    </font>
    <font>
      <sz val="9"/>
      <color rgb="FF000000"/>
      <name val="Arial"/>
      <family val="2"/>
    </font>
    <font>
      <b/>
      <vertAlign val="superscript"/>
      <sz val="10"/>
      <color theme="1"/>
      <name val="Arial"/>
      <family val="2"/>
    </font>
    <font>
      <b/>
      <sz val="10"/>
      <color rgb="FF000000"/>
      <name val="Arial"/>
      <family val="2"/>
    </font>
    <font>
      <vertAlign val="superscript"/>
      <sz val="10"/>
      <name val="Arial"/>
      <family val="2"/>
    </font>
    <font>
      <b/>
      <sz val="11"/>
      <color theme="1"/>
      <name val="Arial"/>
      <family val="2"/>
    </font>
    <font>
      <b/>
      <sz val="12"/>
      <color rgb="FFC00000"/>
      <name val="Arial"/>
      <family val="2"/>
    </font>
    <font>
      <b/>
      <vertAlign val="superscript"/>
      <sz val="12"/>
      <color rgb="FFC00000"/>
      <name val="Arial"/>
      <family val="2"/>
    </font>
    <font>
      <vertAlign val="subscript"/>
      <sz val="10"/>
      <color theme="1"/>
      <name val="Arial"/>
      <family val="2"/>
    </font>
    <font>
      <sz val="11"/>
      <color rgb="FF333333"/>
      <name val="Arial"/>
      <family val="2"/>
    </font>
    <font>
      <b/>
      <vertAlign val="subscript"/>
      <sz val="10"/>
      <color theme="1"/>
      <name val="Arial"/>
      <family val="2"/>
    </font>
    <font>
      <b/>
      <sz val="10"/>
      <name val="Arial"/>
      <family val="2"/>
    </font>
    <font>
      <sz val="12"/>
      <color rgb="FFC00000"/>
      <name val="Arial"/>
      <family val="2"/>
    </font>
    <font>
      <sz val="10"/>
      <color rgb="FF333333"/>
      <name val="Arial"/>
      <family val="2"/>
    </font>
    <font>
      <sz val="14"/>
      <color theme="1"/>
      <name val="Arial"/>
      <family val="2"/>
    </font>
    <font>
      <b/>
      <sz val="11"/>
      <name val="Arial"/>
      <family val="2"/>
    </font>
    <font>
      <sz val="11"/>
      <name val="Arial"/>
      <family val="2"/>
    </font>
    <font>
      <b/>
      <sz val="14"/>
      <color rgb="FF000000"/>
      <name val="Arial"/>
      <family val="2"/>
    </font>
    <font>
      <vertAlign val="superscript"/>
      <sz val="7"/>
      <color theme="1"/>
      <name val="Arial"/>
      <family val="2"/>
    </font>
    <font>
      <b/>
      <sz val="12"/>
      <color theme="1"/>
      <name val="Arial"/>
      <family val="2"/>
    </font>
    <font>
      <i/>
      <sz val="11"/>
      <color theme="1"/>
      <name val="Arial"/>
      <family val="2"/>
    </font>
    <font>
      <b/>
      <vertAlign val="superscript"/>
      <sz val="10"/>
      <color rgb="FF000000"/>
      <name val="Arial"/>
      <family val="2"/>
    </font>
    <font>
      <b/>
      <vertAlign val="superscript"/>
      <sz val="10"/>
      <name val="Arial"/>
      <family val="2"/>
    </font>
  </fonts>
  <fills count="12">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9B9B"/>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tint="-0.249977111117893"/>
        <bgColor indexed="64"/>
      </patternFill>
    </fill>
    <fill>
      <patternFill patternType="solid">
        <fgColor theme="0" tint="-0.249977111117893"/>
        <bgColor rgb="FF000000"/>
      </patternFill>
    </fill>
  </fills>
  <borders count="45">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auto="1"/>
      </left>
      <right style="thin">
        <color auto="1"/>
      </right>
      <top style="thin">
        <color auto="1"/>
      </top>
      <bottom/>
      <diagonal/>
    </border>
    <border>
      <left/>
      <right style="thin">
        <color rgb="FF000000"/>
      </right>
      <top style="thin">
        <color auto="1"/>
      </top>
      <bottom style="thin">
        <color auto="1"/>
      </bottom>
      <diagonal/>
    </border>
    <border>
      <left style="thin">
        <color indexed="64"/>
      </left>
      <right style="thin">
        <color rgb="FF000000"/>
      </right>
      <top style="thin">
        <color indexed="64"/>
      </top>
      <bottom style="thin">
        <color indexed="64"/>
      </bottom>
      <diagonal/>
    </border>
    <border>
      <left style="thin">
        <color rgb="FF000000"/>
      </left>
      <right style="thin">
        <color auto="1"/>
      </right>
      <top style="thin">
        <color rgb="FF000000"/>
      </top>
      <bottom style="thin">
        <color auto="1"/>
      </bottom>
      <diagonal/>
    </border>
    <border>
      <left style="thin">
        <color rgb="FF000000"/>
      </left>
      <right/>
      <top style="thin">
        <color auto="1"/>
      </top>
      <bottom style="thin">
        <color auto="1"/>
      </bottom>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
      <left style="thin">
        <color rgb="FF000000"/>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rgb="FF000000"/>
      </right>
      <top style="thin">
        <color auto="1"/>
      </top>
      <bottom style="thin">
        <color rgb="FF000000"/>
      </bottom>
      <diagonal/>
    </border>
    <border>
      <left style="thin">
        <color rgb="FF000000"/>
      </left>
      <right style="thin">
        <color auto="1"/>
      </right>
      <top style="thin">
        <color auto="1"/>
      </top>
      <bottom style="thin">
        <color auto="1"/>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auto="1"/>
      </right>
      <top style="thin">
        <color rgb="FF000000"/>
      </top>
      <bottom style="thin">
        <color rgb="FF000000"/>
      </bottom>
      <diagonal/>
    </border>
    <border>
      <left/>
      <right style="thin">
        <color auto="1"/>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auto="1"/>
      </right>
      <top/>
      <bottom style="thin">
        <color auto="1"/>
      </bottom>
      <diagonal/>
    </border>
    <border>
      <left/>
      <right style="thin">
        <color rgb="FF000000"/>
      </right>
      <top/>
      <bottom style="thin">
        <color auto="1"/>
      </bottom>
      <diagonal/>
    </border>
    <border>
      <left style="thin">
        <color rgb="FF000000"/>
      </left>
      <right style="thin">
        <color auto="1"/>
      </right>
      <top/>
      <bottom style="thin">
        <color rgb="FF000000"/>
      </bottom>
      <diagonal/>
    </border>
    <border>
      <left/>
      <right style="thin">
        <color auto="1"/>
      </right>
      <top/>
      <bottom style="thin">
        <color rgb="FF000000"/>
      </bottom>
      <diagonal/>
    </border>
    <border>
      <left/>
      <right style="thin">
        <color rgb="FF000000"/>
      </right>
      <top/>
      <bottom style="thin">
        <color rgb="FF000000"/>
      </bottom>
      <diagonal/>
    </border>
    <border>
      <left/>
      <right/>
      <top style="thin">
        <color auto="1"/>
      </top>
      <bottom/>
      <diagonal/>
    </border>
    <border>
      <left style="thin">
        <color rgb="FF000000"/>
      </left>
      <right style="thin">
        <color auto="1"/>
      </right>
      <top/>
      <bottom/>
      <diagonal/>
    </border>
    <border>
      <left/>
      <right style="thin">
        <color rgb="FF000000"/>
      </right>
      <top/>
      <bottom/>
      <diagonal/>
    </border>
    <border>
      <left style="thin">
        <color rgb="FF000000"/>
      </left>
      <right/>
      <top/>
      <bottom style="thin">
        <color auto="1"/>
      </bottom>
      <diagonal/>
    </border>
    <border>
      <left/>
      <right style="thin">
        <color auto="1"/>
      </right>
      <top style="thin">
        <color rgb="FF000000"/>
      </top>
      <bottom style="thin">
        <color indexed="64"/>
      </bottom>
      <diagonal/>
    </border>
    <border>
      <left style="thin">
        <color rgb="FF000000"/>
      </left>
      <right/>
      <top style="thin">
        <color rgb="FF000000"/>
      </top>
      <bottom style="thin">
        <color rgb="FF000000"/>
      </bottom>
      <diagonal/>
    </border>
  </borders>
  <cellStyleXfs count="29">
    <xf numFmtId="0" fontId="0" fillId="0" borderId="0"/>
    <xf numFmtId="43" fontId="2" fillId="0" borderId="0" applyFont="0" applyFill="0" applyBorder="0" applyAlignment="0" applyProtection="0"/>
    <xf numFmtId="9" fontId="2" fillId="0" borderId="0" applyFont="0" applyFill="0" applyBorder="0" applyAlignment="0" applyProtection="0"/>
    <xf numFmtId="0" fontId="8" fillId="0" borderId="0"/>
    <xf numFmtId="0" fontId="12" fillId="8"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3" fillId="7" borderId="0" applyNumberFormat="0" applyBorder="0" applyAlignment="0" applyProtection="0"/>
    <xf numFmtId="0" fontId="14" fillId="7" borderId="0" applyNumberFormat="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0" fontId="1" fillId="0" borderId="0"/>
    <xf numFmtId="0" fontId="1" fillId="0" borderId="0"/>
    <xf numFmtId="0" fontId="15" fillId="0" borderId="0"/>
    <xf numFmtId="43" fontId="15" fillId="0" borderId="0" applyFont="0" applyFill="0" applyBorder="0" applyAlignment="0" applyProtection="0"/>
    <xf numFmtId="9" fontId="15" fillId="0" borderId="0" applyFont="0" applyFill="0" applyBorder="0" applyAlignment="0" applyProtection="0"/>
    <xf numFmtId="0" fontId="16" fillId="0" borderId="0" applyNumberFormat="0" applyFill="0" applyBorder="0" applyAlignment="0" applyProtection="0">
      <alignment vertical="top"/>
      <protection locked="0"/>
    </xf>
    <xf numFmtId="0" fontId="17" fillId="9" borderId="0" applyNumberFormat="0" applyBorder="0" applyAlignment="0" applyProtection="0"/>
    <xf numFmtId="0" fontId="9" fillId="0" borderId="0"/>
    <xf numFmtId="43" fontId="9" fillId="0" borderId="0" applyFont="0" applyFill="0" applyBorder="0" applyAlignment="0" applyProtection="0"/>
    <xf numFmtId="0" fontId="15" fillId="0" borderId="0"/>
    <xf numFmtId="0" fontId="15" fillId="0" borderId="0"/>
    <xf numFmtId="0" fontId="9" fillId="0" borderId="0"/>
  </cellStyleXfs>
  <cellXfs count="360">
    <xf numFmtId="0" fontId="0" fillId="0" borderId="0" xfId="0"/>
    <xf numFmtId="2" fontId="3" fillId="0" borderId="0" xfId="0" applyNumberFormat="1" applyFont="1" applyAlignment="1">
      <alignment vertical="center" wrapText="1"/>
    </xf>
    <xf numFmtId="2" fontId="5" fillId="0" borderId="0" xfId="0" applyNumberFormat="1" applyFont="1" applyAlignment="1">
      <alignment vertical="center"/>
    </xf>
    <xf numFmtId="0" fontId="0" fillId="0" borderId="0" xfId="0" applyAlignment="1">
      <alignment vertical="top"/>
    </xf>
    <xf numFmtId="0" fontId="7" fillId="0" borderId="13" xfId="0" applyFont="1" applyBorder="1" applyAlignment="1">
      <alignment vertical="center"/>
    </xf>
    <xf numFmtId="3" fontId="0" fillId="0" borderId="0" xfId="0" applyNumberFormat="1"/>
    <xf numFmtId="3" fontId="6" fillId="0" borderId="14" xfId="0" applyNumberFormat="1" applyFont="1" applyBorder="1" applyAlignment="1">
      <alignment vertical="center"/>
    </xf>
    <xf numFmtId="0" fontId="7" fillId="0" borderId="15" xfId="0" applyFont="1" applyBorder="1" applyAlignment="1">
      <alignment vertical="center"/>
    </xf>
    <xf numFmtId="3" fontId="6" fillId="0" borderId="16" xfId="0" applyNumberFormat="1" applyFont="1" applyBorder="1" applyAlignment="1">
      <alignment vertical="center"/>
    </xf>
    <xf numFmtId="0" fontId="7" fillId="0" borderId="0" xfId="0" applyFont="1" applyAlignment="1">
      <alignment vertical="center"/>
    </xf>
    <xf numFmtId="0" fontId="7" fillId="0" borderId="17" xfId="0" applyFont="1" applyBorder="1" applyAlignment="1">
      <alignment vertical="center"/>
    </xf>
    <xf numFmtId="0" fontId="4" fillId="0" borderId="0" xfId="0" applyFont="1"/>
    <xf numFmtId="0" fontId="18" fillId="0" borderId="0" xfId="0" applyFont="1"/>
    <xf numFmtId="3" fontId="8" fillId="0" borderId="2" xfId="3" applyNumberFormat="1" applyBorder="1" applyAlignment="1">
      <alignment horizontal="right"/>
    </xf>
    <xf numFmtId="0" fontId="19" fillId="0" borderId="0" xfId="0" applyFont="1" applyAlignment="1">
      <alignment vertical="top" wrapText="1"/>
    </xf>
    <xf numFmtId="0" fontId="20" fillId="0" borderId="0" xfId="0" applyFont="1"/>
    <xf numFmtId="0" fontId="20" fillId="0" borderId="5" xfId="0" applyFont="1" applyBorder="1" applyAlignment="1">
      <alignment horizontal="left" vertical="center"/>
    </xf>
    <xf numFmtId="0" fontId="23" fillId="0" borderId="2" xfId="0" applyFont="1" applyBorder="1" applyAlignment="1">
      <alignment horizontal="left" vertical="center"/>
    </xf>
    <xf numFmtId="0" fontId="25" fillId="0" borderId="0" xfId="0" quotePrefix="1" applyFont="1"/>
    <xf numFmtId="0" fontId="27" fillId="0" borderId="2" xfId="0" applyFont="1" applyBorder="1" applyAlignment="1">
      <alignment horizontal="center" vertical="center" wrapText="1"/>
    </xf>
    <xf numFmtId="0" fontId="25" fillId="0" borderId="0" xfId="0" applyFont="1"/>
    <xf numFmtId="0" fontId="25" fillId="0" borderId="0" xfId="0" applyFont="1" applyAlignment="1">
      <alignment horizontal="left"/>
    </xf>
    <xf numFmtId="0" fontId="20" fillId="0" borderId="0" xfId="0" quotePrefix="1" applyFont="1" applyAlignment="1">
      <alignment horizontal="left"/>
    </xf>
    <xf numFmtId="0" fontId="20" fillId="0" borderId="0" xfId="0" applyFont="1" applyAlignment="1">
      <alignment horizontal="center"/>
    </xf>
    <xf numFmtId="0" fontId="22" fillId="3" borderId="5" xfId="0" applyFont="1" applyFill="1" applyBorder="1" applyAlignment="1">
      <alignment vertical="center" wrapText="1"/>
    </xf>
    <xf numFmtId="0" fontId="22" fillId="3" borderId="1" xfId="0" applyFont="1" applyFill="1" applyBorder="1" applyAlignment="1">
      <alignment vertical="center" wrapText="1"/>
    </xf>
    <xf numFmtId="0" fontId="22" fillId="3" borderId="3" xfId="0" applyFont="1" applyFill="1" applyBorder="1" applyAlignment="1">
      <alignment vertical="center" wrapText="1"/>
    </xf>
    <xf numFmtId="0" fontId="20" fillId="0" borderId="0" xfId="0" applyFont="1" applyAlignment="1">
      <alignment vertical="center" wrapText="1"/>
    </xf>
    <xf numFmtId="0" fontId="34" fillId="0" borderId="0" xfId="0" applyFont="1" applyAlignment="1">
      <alignment horizontal="center" vertical="center" wrapText="1"/>
    </xf>
    <xf numFmtId="0" fontId="23" fillId="4" borderId="2" xfId="0" applyFont="1" applyFill="1" applyBorder="1" applyAlignment="1">
      <alignment horizontal="left" vertical="center" wrapText="1"/>
    </xf>
    <xf numFmtId="0" fontId="23" fillId="4" borderId="2" xfId="0" applyFont="1" applyFill="1" applyBorder="1" applyAlignment="1">
      <alignment horizontal="center" vertical="center" wrapText="1"/>
    </xf>
    <xf numFmtId="0" fontId="23" fillId="4" borderId="2" xfId="0" quotePrefix="1" applyFont="1" applyFill="1" applyBorder="1" applyAlignment="1">
      <alignment horizontal="center" vertical="center" wrapText="1"/>
    </xf>
    <xf numFmtId="0" fontId="34" fillId="0" borderId="0" xfId="0" applyFont="1" applyAlignment="1">
      <alignment horizontal="right" vertical="center" wrapText="1"/>
    </xf>
    <xf numFmtId="0" fontId="34" fillId="0" borderId="0" xfId="0" applyFont="1" applyAlignment="1">
      <alignment vertical="center" wrapText="1"/>
    </xf>
    <xf numFmtId="0" fontId="23" fillId="2" borderId="2" xfId="0" applyFont="1" applyFill="1" applyBorder="1" applyAlignment="1">
      <alignment horizontal="left" vertical="center" wrapText="1"/>
    </xf>
    <xf numFmtId="0" fontId="20" fillId="2" borderId="2" xfId="0" applyFont="1" applyFill="1" applyBorder="1" applyAlignment="1">
      <alignment horizontal="center" vertical="center" wrapText="1"/>
    </xf>
    <xf numFmtId="171" fontId="20" fillId="0" borderId="2" xfId="0" applyNumberFormat="1" applyFont="1" applyBorder="1" applyAlignment="1">
      <alignment horizontal="center" vertical="center" wrapText="1"/>
    </xf>
    <xf numFmtId="3" fontId="20" fillId="0" borderId="2" xfId="0" applyNumberFormat="1" applyFont="1" applyBorder="1" applyAlignment="1">
      <alignment horizontal="center" vertical="center" wrapText="1"/>
    </xf>
    <xf numFmtId="3" fontId="20" fillId="2" borderId="2" xfId="0" applyNumberFormat="1" applyFont="1" applyFill="1" applyBorder="1" applyAlignment="1">
      <alignment horizontal="center" vertical="center" wrapText="1"/>
    </xf>
    <xf numFmtId="0" fontId="38" fillId="0" borderId="0" xfId="0" applyFont="1" applyAlignment="1">
      <alignment horizontal="left" vertical="center" wrapText="1"/>
    </xf>
    <xf numFmtId="3" fontId="38" fillId="0" borderId="0" xfId="0" applyNumberFormat="1" applyFont="1" applyAlignment="1">
      <alignment horizontal="center" vertical="center" wrapText="1"/>
    </xf>
    <xf numFmtId="164" fontId="20" fillId="0" borderId="0" xfId="1" applyNumberFormat="1" applyFont="1" applyFill="1" applyBorder="1" applyAlignment="1">
      <alignment horizontal="center" vertical="center" wrapText="1"/>
    </xf>
    <xf numFmtId="0" fontId="23" fillId="6" borderId="2" xfId="0" applyFont="1" applyFill="1" applyBorder="1" applyAlignment="1">
      <alignment horizontal="left" vertical="center" wrapText="1"/>
    </xf>
    <xf numFmtId="0" fontId="20" fillId="6" borderId="2" xfId="0" applyFont="1" applyFill="1" applyBorder="1" applyAlignment="1">
      <alignment horizontal="center" vertical="center" wrapText="1"/>
    </xf>
    <xf numFmtId="3" fontId="20" fillId="6" borderId="2" xfId="0" applyNumberFormat="1" applyFont="1" applyFill="1" applyBorder="1" applyAlignment="1">
      <alignment horizontal="center" vertical="center" wrapText="1"/>
    </xf>
    <xf numFmtId="165" fontId="23" fillId="0" borderId="2" xfId="0" applyNumberFormat="1" applyFont="1" applyBorder="1" applyAlignment="1">
      <alignment horizontal="center" vertical="center" wrapText="1"/>
    </xf>
    <xf numFmtId="164" fontId="20" fillId="6" borderId="0" xfId="1" applyNumberFormat="1" applyFont="1" applyFill="1" applyBorder="1" applyAlignment="1">
      <alignment horizontal="center" vertical="center" wrapText="1"/>
    </xf>
    <xf numFmtId="0" fontId="20" fillId="6" borderId="0" xfId="0" applyFont="1" applyFill="1" applyAlignment="1">
      <alignment vertical="center" wrapText="1"/>
    </xf>
    <xf numFmtId="0" fontId="23" fillId="0" borderId="2" xfId="0" applyFont="1" applyBorder="1" applyAlignment="1">
      <alignment horizontal="left" vertical="center" wrapText="1"/>
    </xf>
    <xf numFmtId="0" fontId="20" fillId="0" borderId="2" xfId="0" applyFont="1" applyBorder="1" applyAlignment="1">
      <alignment horizontal="center" vertical="center" wrapText="1"/>
    </xf>
    <xf numFmtId="165" fontId="20" fillId="0" borderId="2" xfId="0" applyNumberFormat="1" applyFont="1" applyBorder="1" applyAlignment="1">
      <alignment horizontal="center" vertical="center" wrapText="1"/>
    </xf>
    <xf numFmtId="0" fontId="23" fillId="0" borderId="2" xfId="0" applyFont="1" applyBorder="1" applyAlignment="1">
      <alignment horizontal="center" vertical="center" wrapText="1"/>
    </xf>
    <xf numFmtId="3" fontId="23" fillId="0" borderId="2" xfId="0" applyNumberFormat="1" applyFont="1" applyBorder="1" applyAlignment="1">
      <alignment horizontal="center" vertical="center" wrapText="1"/>
    </xf>
    <xf numFmtId="0" fontId="23" fillId="2" borderId="2" xfId="0" applyFont="1" applyFill="1" applyBorder="1" applyAlignment="1">
      <alignment horizontal="center" vertical="center" wrapText="1"/>
    </xf>
    <xf numFmtId="168" fontId="23" fillId="0" borderId="2" xfId="0" applyNumberFormat="1" applyFont="1" applyBorder="1" applyAlignment="1">
      <alignment horizontal="center" vertical="center" wrapText="1"/>
    </xf>
    <xf numFmtId="0" fontId="20" fillId="0" borderId="0" xfId="0" applyFont="1" applyAlignment="1">
      <alignment horizontal="right" vertical="center" wrapText="1"/>
    </xf>
    <xf numFmtId="2" fontId="20" fillId="0" borderId="2" xfId="0" applyNumberFormat="1" applyFont="1" applyBorder="1" applyAlignment="1">
      <alignment horizontal="center" vertical="center" wrapText="1"/>
    </xf>
    <xf numFmtId="2" fontId="20" fillId="2" borderId="2" xfId="0" applyNumberFormat="1" applyFont="1" applyFill="1" applyBorder="1" applyAlignment="1">
      <alignment horizontal="center" vertical="center" wrapText="1"/>
    </xf>
    <xf numFmtId="0" fontId="23" fillId="4" borderId="5" xfId="0" applyFont="1" applyFill="1" applyBorder="1" applyAlignment="1">
      <alignment vertical="center" wrapText="1"/>
    </xf>
    <xf numFmtId="0" fontId="23" fillId="4" borderId="1" xfId="0" applyFont="1" applyFill="1" applyBorder="1" applyAlignment="1">
      <alignment vertical="center" wrapText="1"/>
    </xf>
    <xf numFmtId="0" fontId="23" fillId="4" borderId="3" xfId="0" applyFont="1" applyFill="1" applyBorder="1" applyAlignment="1">
      <alignment vertical="center" wrapText="1"/>
    </xf>
    <xf numFmtId="0" fontId="20" fillId="2" borderId="0" xfId="0" applyFont="1" applyFill="1" applyAlignment="1">
      <alignment vertical="center" wrapText="1"/>
    </xf>
    <xf numFmtId="0" fontId="23" fillId="5" borderId="2" xfId="0" applyFont="1" applyFill="1" applyBorder="1" applyAlignment="1">
      <alignment vertical="center" wrapText="1"/>
    </xf>
    <xf numFmtId="0" fontId="23" fillId="2" borderId="0" xfId="0" applyFont="1" applyFill="1" applyAlignment="1">
      <alignment horizontal="right" vertical="center" wrapText="1"/>
    </xf>
    <xf numFmtId="0" fontId="20" fillId="2" borderId="0" xfId="0" applyFont="1" applyFill="1" applyAlignment="1">
      <alignment horizontal="right" vertical="center" wrapText="1"/>
    </xf>
    <xf numFmtId="43" fontId="20" fillId="2" borderId="0" xfId="1" applyFont="1" applyFill="1" applyBorder="1" applyAlignment="1">
      <alignment horizontal="right" vertical="center" wrapText="1"/>
    </xf>
    <xf numFmtId="3" fontId="20" fillId="2" borderId="0" xfId="0" applyNumberFormat="1" applyFont="1" applyFill="1" applyAlignment="1">
      <alignment horizontal="right" vertical="center" wrapText="1"/>
    </xf>
    <xf numFmtId="0" fontId="23" fillId="5" borderId="5" xfId="0" applyFont="1" applyFill="1" applyBorder="1" applyAlignment="1">
      <alignment vertical="center" wrapText="1"/>
    </xf>
    <xf numFmtId="0" fontId="23" fillId="5" borderId="1" xfId="0" applyFont="1" applyFill="1" applyBorder="1" applyAlignment="1">
      <alignment vertical="center" wrapText="1"/>
    </xf>
    <xf numFmtId="0" fontId="23" fillId="5" borderId="39" xfId="0" applyFont="1" applyFill="1" applyBorder="1" applyAlignment="1">
      <alignment vertical="center" wrapText="1"/>
    </xf>
    <xf numFmtId="3" fontId="20" fillId="0" borderId="5" xfId="0" applyNumberFormat="1" applyFont="1" applyBorder="1" applyAlignment="1">
      <alignment horizontal="center" vertical="center" wrapText="1"/>
    </xf>
    <xf numFmtId="3" fontId="20" fillId="0" borderId="7" xfId="0" applyNumberFormat="1" applyFont="1" applyBorder="1" applyAlignment="1">
      <alignment vertical="center" wrapText="1"/>
    </xf>
    <xf numFmtId="3" fontId="20" fillId="0" borderId="8" xfId="0" applyNumberFormat="1" applyFont="1" applyBorder="1" applyAlignment="1">
      <alignment vertical="center" wrapText="1"/>
    </xf>
    <xf numFmtId="0" fontId="38" fillId="0" borderId="0" xfId="0" applyFont="1" applyAlignment="1">
      <alignment horizontal="center" vertical="center" wrapText="1"/>
    </xf>
    <xf numFmtId="3" fontId="20" fillId="0" borderId="12" xfId="0" applyNumberFormat="1" applyFont="1" applyBorder="1" applyAlignment="1">
      <alignment vertical="center" wrapText="1"/>
    </xf>
    <xf numFmtId="3" fontId="20" fillId="0" borderId="11" xfId="0" applyNumberFormat="1" applyFont="1" applyBorder="1" applyAlignment="1">
      <alignment vertical="center" wrapText="1"/>
    </xf>
    <xf numFmtId="3" fontId="20" fillId="0" borderId="9" xfId="0" applyNumberFormat="1" applyFont="1" applyBorder="1" applyAlignment="1">
      <alignment vertical="center" wrapText="1"/>
    </xf>
    <xf numFmtId="3" fontId="20" fillId="0" borderId="10" xfId="0" applyNumberFormat="1" applyFont="1" applyBorder="1" applyAlignment="1">
      <alignment vertical="center" wrapText="1"/>
    </xf>
    <xf numFmtId="0" fontId="34" fillId="2" borderId="0" xfId="0" applyFont="1" applyFill="1" applyAlignment="1">
      <alignment vertical="center" wrapText="1"/>
    </xf>
    <xf numFmtId="164" fontId="20" fillId="0" borderId="0" xfId="1" applyNumberFormat="1" applyFont="1" applyFill="1" applyBorder="1" applyAlignment="1">
      <alignment vertical="center" wrapText="1"/>
    </xf>
    <xf numFmtId="3" fontId="20" fillId="0" borderId="0" xfId="0" applyNumberFormat="1" applyFont="1" applyAlignment="1" applyProtection="1">
      <alignment vertical="center" wrapText="1"/>
      <protection locked="0"/>
    </xf>
    <xf numFmtId="3" fontId="20" fillId="0" borderId="18" xfId="0" applyNumberFormat="1" applyFont="1" applyBorder="1" applyAlignment="1">
      <alignment horizontal="center" vertical="center" wrapText="1"/>
    </xf>
    <xf numFmtId="3" fontId="20" fillId="0" borderId="4" xfId="0" applyNumberFormat="1" applyFont="1" applyBorder="1" applyAlignment="1">
      <alignment vertical="center" wrapText="1"/>
    </xf>
    <xf numFmtId="171" fontId="23" fillId="4" borderId="2" xfId="0" applyNumberFormat="1" applyFont="1" applyFill="1" applyBorder="1" applyAlignment="1">
      <alignment horizontal="center" vertical="center" wrapText="1"/>
    </xf>
    <xf numFmtId="3" fontId="23" fillId="4" borderId="2" xfId="0" applyNumberFormat="1" applyFont="1" applyFill="1" applyBorder="1" applyAlignment="1">
      <alignment horizontal="center" vertical="center" wrapText="1"/>
    </xf>
    <xf numFmtId="0" fontId="23" fillId="0" borderId="0" xfId="0" applyFont="1" applyAlignment="1">
      <alignment vertical="center" wrapText="1"/>
    </xf>
    <xf numFmtId="0" fontId="35" fillId="2" borderId="5" xfId="0" applyFont="1" applyFill="1" applyBorder="1" applyAlignment="1">
      <alignment vertical="center" wrapText="1"/>
    </xf>
    <xf numFmtId="0" fontId="19" fillId="0" borderId="1" xfId="0" applyFont="1" applyBorder="1" applyAlignment="1">
      <alignment vertical="center" wrapText="1"/>
    </xf>
    <xf numFmtId="171" fontId="19" fillId="0" borderId="1" xfId="0" applyNumberFormat="1" applyFont="1" applyBorder="1" applyAlignment="1">
      <alignment vertical="center" wrapText="1"/>
    </xf>
    <xf numFmtId="3" fontId="19" fillId="0" borderId="1" xfId="0" applyNumberFormat="1" applyFont="1" applyBorder="1" applyAlignment="1">
      <alignment vertical="center" wrapText="1"/>
    </xf>
    <xf numFmtId="0" fontId="20" fillId="0" borderId="3" xfId="0" applyFont="1" applyBorder="1" applyAlignment="1">
      <alignment vertical="center" wrapText="1"/>
    </xf>
    <xf numFmtId="0" fontId="40" fillId="4" borderId="2" xfId="0" applyFont="1" applyFill="1" applyBorder="1" applyAlignment="1">
      <alignment horizontal="left" vertical="center" wrapText="1"/>
    </xf>
    <xf numFmtId="0" fontId="23" fillId="0" borderId="0" xfId="0" applyFont="1" applyAlignment="1">
      <alignment horizontal="right" vertical="center" wrapText="1"/>
    </xf>
    <xf numFmtId="3" fontId="20" fillId="0" borderId="0" xfId="0" applyNumberFormat="1" applyFont="1" applyAlignment="1">
      <alignment horizontal="right" vertical="center" wrapText="1"/>
    </xf>
    <xf numFmtId="3" fontId="23" fillId="5" borderId="1" xfId="0" applyNumberFormat="1" applyFont="1" applyFill="1" applyBorder="1" applyAlignment="1">
      <alignment vertical="center" wrapText="1"/>
    </xf>
    <xf numFmtId="3" fontId="20" fillId="0" borderId="6" xfId="0" applyNumberFormat="1" applyFont="1" applyBorder="1" applyAlignment="1">
      <alignment vertical="center" wrapText="1"/>
    </xf>
    <xf numFmtId="0" fontId="23" fillId="5" borderId="2" xfId="0" applyFont="1" applyFill="1" applyBorder="1" applyAlignment="1">
      <alignment horizontal="left" vertical="center" wrapText="1"/>
    </xf>
    <xf numFmtId="0" fontId="20" fillId="5" borderId="2" xfId="0" applyFont="1" applyFill="1" applyBorder="1" applyAlignment="1">
      <alignment horizontal="center" vertical="center" wrapText="1"/>
    </xf>
    <xf numFmtId="3" fontId="20" fillId="5" borderId="2" xfId="0" applyNumberFormat="1" applyFont="1" applyFill="1" applyBorder="1" applyAlignment="1">
      <alignment horizontal="center" vertical="center" wrapText="1"/>
    </xf>
    <xf numFmtId="166" fontId="20" fillId="0" borderId="2" xfId="0" applyNumberFormat="1" applyFont="1" applyBorder="1" applyAlignment="1">
      <alignment horizontal="center" vertical="center" wrapText="1"/>
    </xf>
    <xf numFmtId="166" fontId="20" fillId="2" borderId="2" xfId="0" applyNumberFormat="1" applyFont="1" applyFill="1" applyBorder="1" applyAlignment="1">
      <alignment horizontal="center" vertical="center" wrapText="1"/>
    </xf>
    <xf numFmtId="0" fontId="35" fillId="2" borderId="2" xfId="0" applyFont="1" applyFill="1" applyBorder="1" applyAlignment="1">
      <alignment vertical="center" wrapText="1"/>
    </xf>
    <xf numFmtId="0" fontId="20" fillId="0" borderId="2" xfId="0" applyFont="1" applyBorder="1" applyAlignment="1">
      <alignment vertical="center" wrapText="1"/>
    </xf>
    <xf numFmtId="3" fontId="20" fillId="0" borderId="18" xfId="0" applyNumberFormat="1" applyFont="1" applyBorder="1" applyAlignment="1">
      <alignment horizontal="center" wrapText="1"/>
    </xf>
    <xf numFmtId="0" fontId="23" fillId="4" borderId="4" xfId="0" applyFont="1" applyFill="1" applyBorder="1" applyAlignment="1">
      <alignment horizontal="left" vertical="center" wrapText="1"/>
    </xf>
    <xf numFmtId="0" fontId="23" fillId="4" borderId="4" xfId="0" applyFont="1" applyFill="1" applyBorder="1" applyAlignment="1">
      <alignment horizontal="center" vertical="center" wrapText="1"/>
    </xf>
    <xf numFmtId="9" fontId="20" fillId="0" borderId="2" xfId="0" applyNumberFormat="1" applyFont="1" applyBorder="1" applyAlignment="1">
      <alignment horizontal="center" vertical="center" wrapText="1"/>
    </xf>
    <xf numFmtId="0" fontId="41" fillId="0" borderId="2" xfId="0" applyFont="1" applyBorder="1" applyAlignment="1">
      <alignment vertical="center" wrapText="1"/>
    </xf>
    <xf numFmtId="3" fontId="20" fillId="0" borderId="2" xfId="1" applyNumberFormat="1" applyFont="1" applyFill="1" applyBorder="1" applyAlignment="1">
      <alignment horizontal="center" vertical="center" wrapText="1"/>
    </xf>
    <xf numFmtId="0" fontId="42" fillId="0" borderId="0" xfId="0" applyFont="1" applyAlignment="1">
      <alignment horizontal="left" vertical="center" wrapText="1"/>
    </xf>
    <xf numFmtId="0" fontId="42" fillId="0" borderId="0" xfId="0" applyFont="1" applyAlignment="1">
      <alignment horizontal="center" vertical="center" wrapText="1"/>
    </xf>
    <xf numFmtId="0" fontId="20" fillId="0" borderId="0" xfId="0" applyFont="1" applyAlignment="1">
      <alignment horizontal="center" vertical="center" wrapText="1"/>
    </xf>
    <xf numFmtId="3" fontId="20" fillId="0" borderId="0" xfId="0" applyNumberFormat="1" applyFont="1" applyAlignment="1">
      <alignment horizontal="center" vertical="center" wrapText="1"/>
    </xf>
    <xf numFmtId="0" fontId="20" fillId="0" borderId="0" xfId="0" applyFont="1" applyAlignment="1">
      <alignment horizontal="left" vertical="center" wrapText="1"/>
    </xf>
    <xf numFmtId="166" fontId="23" fillId="0" borderId="2" xfId="0" applyNumberFormat="1" applyFont="1" applyBorder="1" applyAlignment="1">
      <alignment horizontal="center" vertical="center" wrapText="1"/>
    </xf>
    <xf numFmtId="0" fontId="23" fillId="5" borderId="3" xfId="0" applyFont="1" applyFill="1" applyBorder="1" applyAlignment="1">
      <alignment vertical="center" wrapText="1"/>
    </xf>
    <xf numFmtId="9" fontId="23" fillId="0" borderId="2" xfId="0" applyNumberFormat="1" applyFont="1" applyBorder="1" applyAlignment="1">
      <alignment horizontal="center" vertical="center" wrapText="1"/>
    </xf>
    <xf numFmtId="9" fontId="38" fillId="0" borderId="0" xfId="0" applyNumberFormat="1" applyFont="1" applyAlignment="1">
      <alignment horizontal="center" vertical="center" wrapText="1"/>
    </xf>
    <xf numFmtId="3" fontId="23" fillId="4" borderId="18" xfId="0" applyNumberFormat="1" applyFont="1" applyFill="1" applyBorder="1" applyAlignment="1">
      <alignment vertical="center" wrapText="1"/>
    </xf>
    <xf numFmtId="0" fontId="23" fillId="4" borderId="5" xfId="0" applyFont="1" applyFill="1" applyBorder="1" applyAlignment="1">
      <alignment horizontal="center" vertical="center" wrapText="1"/>
    </xf>
    <xf numFmtId="0" fontId="23" fillId="4" borderId="1" xfId="0" applyFont="1" applyFill="1" applyBorder="1" applyAlignment="1">
      <alignment horizontal="center" vertical="center" wrapText="1"/>
    </xf>
    <xf numFmtId="3" fontId="23" fillId="4" borderId="4" xfId="0" applyNumberFormat="1" applyFont="1" applyFill="1" applyBorder="1" applyAlignment="1">
      <alignment vertical="center" wrapText="1"/>
    </xf>
    <xf numFmtId="3" fontId="20" fillId="0" borderId="5" xfId="1" applyNumberFormat="1" applyFont="1" applyFill="1" applyBorder="1" applyAlignment="1">
      <alignment horizontal="center" vertical="center" wrapText="1"/>
    </xf>
    <xf numFmtId="3" fontId="20" fillId="0" borderId="2" xfId="1" applyNumberFormat="1" applyFont="1" applyFill="1" applyBorder="1" applyAlignment="1">
      <alignment vertical="center" wrapText="1"/>
    </xf>
    <xf numFmtId="3" fontId="20" fillId="0" borderId="3" xfId="1" applyNumberFormat="1" applyFont="1" applyFill="1" applyBorder="1" applyAlignment="1">
      <alignment vertical="center" wrapText="1"/>
    </xf>
    <xf numFmtId="3" fontId="23" fillId="4" borderId="2" xfId="0" applyNumberFormat="1" applyFont="1" applyFill="1" applyBorder="1" applyAlignment="1">
      <alignment horizontal="left" vertical="center" wrapText="1"/>
    </xf>
    <xf numFmtId="3" fontId="23" fillId="2" borderId="2" xfId="0" applyNumberFormat="1" applyFont="1" applyFill="1" applyBorder="1" applyAlignment="1">
      <alignment horizontal="left" vertical="center" wrapText="1"/>
    </xf>
    <xf numFmtId="165" fontId="20" fillId="2" borderId="2" xfId="0" applyNumberFormat="1" applyFont="1" applyFill="1" applyBorder="1" applyAlignment="1">
      <alignment horizontal="center" vertical="center" wrapText="1"/>
    </xf>
    <xf numFmtId="0" fontId="23" fillId="0" borderId="0" xfId="0" applyFont="1" applyAlignment="1">
      <alignment horizontal="left" vertical="center" wrapText="1"/>
    </xf>
    <xf numFmtId="0" fontId="35" fillId="0" borderId="5" xfId="0" applyFont="1" applyBorder="1" applyAlignment="1">
      <alignment vertical="center" wrapText="1"/>
    </xf>
    <xf numFmtId="0" fontId="35" fillId="0" borderId="1" xfId="0" applyFont="1" applyBorder="1" applyAlignment="1">
      <alignment vertical="center" wrapText="1"/>
    </xf>
    <xf numFmtId="0" fontId="35" fillId="0" borderId="3" xfId="0" applyFont="1" applyBorder="1" applyAlignment="1">
      <alignment vertical="center" wrapText="1"/>
    </xf>
    <xf numFmtId="3" fontId="23" fillId="5" borderId="5" xfId="0" applyNumberFormat="1" applyFont="1" applyFill="1" applyBorder="1" applyAlignment="1">
      <alignment vertical="center" wrapText="1"/>
    </xf>
    <xf numFmtId="3" fontId="23" fillId="5" borderId="3" xfId="0" applyNumberFormat="1" applyFont="1" applyFill="1" applyBorder="1" applyAlignment="1">
      <alignment vertical="center" wrapText="1"/>
    </xf>
    <xf numFmtId="166" fontId="20" fillId="0" borderId="2" xfId="1" applyNumberFormat="1" applyFont="1" applyFill="1" applyBorder="1" applyAlignment="1">
      <alignment horizontal="center" vertical="center" wrapText="1"/>
    </xf>
    <xf numFmtId="167" fontId="23" fillId="0" borderId="2" xfId="0" applyNumberFormat="1" applyFont="1" applyBorder="1" applyAlignment="1">
      <alignment horizontal="center" vertical="center" wrapText="1"/>
    </xf>
    <xf numFmtId="167" fontId="20" fillId="0" borderId="2" xfId="0" applyNumberFormat="1" applyFont="1" applyBorder="1" applyAlignment="1">
      <alignment horizontal="center" vertical="center" wrapText="1"/>
    </xf>
    <xf numFmtId="2" fontId="20" fillId="0" borderId="18" xfId="0" applyNumberFormat="1" applyFont="1" applyBorder="1" applyAlignment="1">
      <alignment vertical="center" wrapText="1"/>
    </xf>
    <xf numFmtId="2" fontId="20" fillId="0" borderId="6" xfId="0" applyNumberFormat="1" applyFont="1" applyBorder="1" applyAlignment="1">
      <alignment vertical="center" wrapText="1"/>
    </xf>
    <xf numFmtId="2" fontId="20" fillId="0" borderId="4" xfId="0" applyNumberFormat="1" applyFont="1" applyBorder="1" applyAlignment="1">
      <alignment vertical="center" wrapText="1"/>
    </xf>
    <xf numFmtId="165" fontId="20" fillId="0" borderId="2" xfId="2" applyNumberFormat="1" applyFont="1" applyFill="1" applyBorder="1" applyAlignment="1">
      <alignment horizontal="center" vertical="center" wrapText="1"/>
    </xf>
    <xf numFmtId="0" fontId="40" fillId="0" borderId="2" xfId="0" applyFont="1" applyBorder="1" applyAlignment="1">
      <alignment horizontal="left" vertical="center" wrapText="1"/>
    </xf>
    <xf numFmtId="165" fontId="23" fillId="0" borderId="2" xfId="2" applyNumberFormat="1" applyFont="1" applyFill="1" applyBorder="1" applyAlignment="1">
      <alignment horizontal="center" vertical="center" wrapText="1"/>
    </xf>
    <xf numFmtId="165" fontId="35" fillId="0" borderId="1" xfId="0" applyNumberFormat="1" applyFont="1" applyBorder="1" applyAlignment="1">
      <alignment vertical="center" wrapText="1"/>
    </xf>
    <xf numFmtId="167" fontId="20" fillId="0" borderId="0" xfId="0" applyNumberFormat="1" applyFont="1" applyAlignment="1">
      <alignment horizontal="center" vertical="center" wrapText="1"/>
    </xf>
    <xf numFmtId="0" fontId="22" fillId="0" borderId="12" xfId="0" applyFont="1" applyBorder="1" applyAlignment="1">
      <alignment vertical="center" wrapText="1"/>
    </xf>
    <xf numFmtId="0" fontId="43" fillId="0" borderId="0" xfId="0" applyFont="1" applyAlignment="1">
      <alignment horizontal="center" vertical="center" wrapText="1"/>
    </xf>
    <xf numFmtId="0" fontId="35" fillId="0" borderId="12" xfId="0" applyFont="1" applyBorder="1" applyAlignment="1">
      <alignment vertical="center" wrapText="1"/>
    </xf>
    <xf numFmtId="0" fontId="20" fillId="4" borderId="2"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5"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2" xfId="0" applyFont="1" applyBorder="1" applyAlignment="1">
      <alignment horizontal="center" vertical="center" wrapText="1"/>
    </xf>
    <xf numFmtId="0" fontId="40" fillId="0" borderId="0" xfId="0" applyFont="1" applyAlignment="1">
      <alignment vertical="center"/>
    </xf>
    <xf numFmtId="0" fontId="8" fillId="0" borderId="0" xfId="0" applyFont="1" applyAlignment="1">
      <alignment vertical="center"/>
    </xf>
    <xf numFmtId="0" fontId="44" fillId="0" borderId="0" xfId="0" applyFont="1" applyAlignment="1">
      <alignment horizontal="center" vertical="center" wrapText="1"/>
    </xf>
    <xf numFmtId="0" fontId="44" fillId="0" borderId="0" xfId="0" applyFont="1" applyAlignment="1">
      <alignment horizontal="center" vertical="center"/>
    </xf>
    <xf numFmtId="0" fontId="25" fillId="0" borderId="0" xfId="0" applyFont="1" applyAlignment="1">
      <alignment vertical="center"/>
    </xf>
    <xf numFmtId="0" fontId="20" fillId="0" borderId="0" xfId="0" applyFont="1" applyAlignment="1">
      <alignment vertical="center"/>
    </xf>
    <xf numFmtId="0" fontId="8" fillId="0" borderId="0" xfId="0" applyFont="1" applyAlignment="1">
      <alignment horizontal="left" vertical="center"/>
    </xf>
    <xf numFmtId="0" fontId="45" fillId="0" borderId="0" xfId="0" applyFont="1" applyAlignment="1">
      <alignment horizontal="left" vertical="center"/>
    </xf>
    <xf numFmtId="3" fontId="45" fillId="0" borderId="0" xfId="0" applyNumberFormat="1" applyFont="1" applyAlignment="1">
      <alignment horizontal="center" vertical="center"/>
    </xf>
    <xf numFmtId="0" fontId="25" fillId="0" borderId="0" xfId="0" applyFont="1" applyAlignment="1">
      <alignment horizontal="left" vertical="center"/>
    </xf>
    <xf numFmtId="164" fontId="8" fillId="0" borderId="0" xfId="1" applyNumberFormat="1" applyFont="1" applyFill="1" applyBorder="1" applyAlignment="1">
      <alignment horizontal="center" vertical="center"/>
    </xf>
    <xf numFmtId="0" fontId="8" fillId="0" borderId="0" xfId="0" applyFont="1" applyAlignment="1">
      <alignment horizontal="right" vertical="center"/>
    </xf>
    <xf numFmtId="0" fontId="44" fillId="0" borderId="0" xfId="0" applyFont="1" applyAlignment="1">
      <alignment vertical="center"/>
    </xf>
    <xf numFmtId="0" fontId="44" fillId="0" borderId="0" xfId="0" applyFont="1" applyAlignment="1">
      <alignment horizontal="right" vertical="center"/>
    </xf>
    <xf numFmtId="0" fontId="8" fillId="0" borderId="0" xfId="0" applyFont="1"/>
    <xf numFmtId="4" fontId="45" fillId="0" borderId="0" xfId="0" applyNumberFormat="1" applyFont="1" applyAlignment="1">
      <alignment horizontal="center" vertical="center"/>
    </xf>
    <xf numFmtId="0" fontId="20" fillId="0" borderId="0" xfId="0" applyFont="1" applyAlignment="1">
      <alignment horizontal="left" vertical="center"/>
    </xf>
    <xf numFmtId="164" fontId="8" fillId="0" borderId="0" xfId="1" applyNumberFormat="1" applyFont="1" applyFill="1" applyBorder="1" applyAlignment="1">
      <alignment vertical="center"/>
    </xf>
    <xf numFmtId="3" fontId="8" fillId="0" borderId="0" xfId="0" applyNumberFormat="1" applyFont="1" applyAlignment="1" applyProtection="1">
      <alignment vertical="top"/>
      <protection locked="0"/>
    </xf>
    <xf numFmtId="3" fontId="8" fillId="0" borderId="0" xfId="0" applyNumberFormat="1" applyFont="1" applyAlignment="1">
      <alignment horizontal="right" vertical="center"/>
    </xf>
    <xf numFmtId="0" fontId="45" fillId="0" borderId="0" xfId="0" applyFont="1" applyAlignment="1">
      <alignment horizontal="center" vertical="center"/>
    </xf>
    <xf numFmtId="0" fontId="44" fillId="0" borderId="0" xfId="0" applyFont="1" applyAlignment="1">
      <alignment vertical="center" wrapText="1"/>
    </xf>
    <xf numFmtId="0" fontId="8" fillId="0" borderId="0" xfId="0" applyFont="1" applyAlignment="1">
      <alignment vertical="center" wrapText="1"/>
    </xf>
    <xf numFmtId="0" fontId="23" fillId="0" borderId="0" xfId="0" applyFont="1" applyAlignment="1">
      <alignment horizontal="left"/>
    </xf>
    <xf numFmtId="0" fontId="20" fillId="0" borderId="0" xfId="0" applyFont="1" applyAlignment="1">
      <alignment wrapText="1"/>
    </xf>
    <xf numFmtId="0" fontId="20" fillId="0" borderId="0" xfId="0" quotePrefix="1" applyFont="1"/>
    <xf numFmtId="9" fontId="20" fillId="0" borderId="2" xfId="0" applyNumberFormat="1" applyFont="1" applyBorder="1" applyAlignment="1">
      <alignment horizontal="center" vertical="center"/>
    </xf>
    <xf numFmtId="9" fontId="20" fillId="0" borderId="1" xfId="0" applyNumberFormat="1" applyFont="1" applyBorder="1" applyAlignment="1">
      <alignment horizontal="center" vertical="center"/>
    </xf>
    <xf numFmtId="9" fontId="20" fillId="0" borderId="0" xfId="0" applyNumberFormat="1" applyFont="1" applyAlignment="1">
      <alignment horizontal="center" vertical="center"/>
    </xf>
    <xf numFmtId="0" fontId="26" fillId="0" borderId="0" xfId="0" applyFont="1" applyAlignment="1">
      <alignment vertical="center"/>
    </xf>
    <xf numFmtId="0" fontId="23" fillId="10" borderId="2" xfId="0" applyFont="1" applyFill="1" applyBorder="1" applyAlignment="1">
      <alignment horizontal="center" vertical="center" wrapText="1"/>
    </xf>
    <xf numFmtId="0" fontId="20" fillId="0" borderId="2" xfId="0" applyFont="1" applyBorder="1" applyAlignment="1">
      <alignment horizontal="center"/>
    </xf>
    <xf numFmtId="0" fontId="20" fillId="0" borderId="2" xfId="1" quotePrefix="1" applyNumberFormat="1" applyFont="1" applyFill="1" applyBorder="1" applyAlignment="1">
      <alignment horizontal="center" vertical="center"/>
    </xf>
    <xf numFmtId="9" fontId="20" fillId="0" borderId="2" xfId="0" applyNumberFormat="1" applyFont="1" applyBorder="1" applyAlignment="1">
      <alignment horizontal="center"/>
    </xf>
    <xf numFmtId="9" fontId="20" fillId="0" borderId="2" xfId="1" quotePrefix="1" applyNumberFormat="1" applyFont="1" applyFill="1" applyBorder="1" applyAlignment="1">
      <alignment horizontal="center" vertical="center"/>
    </xf>
    <xf numFmtId="9" fontId="20" fillId="0" borderId="2" xfId="2" applyFont="1" applyBorder="1" applyAlignment="1">
      <alignment horizontal="center"/>
    </xf>
    <xf numFmtId="6" fontId="20" fillId="0" borderId="2" xfId="0" applyNumberFormat="1" applyFont="1" applyBorder="1" applyAlignment="1">
      <alignment horizontal="center"/>
    </xf>
    <xf numFmtId="9" fontId="20" fillId="0" borderId="3" xfId="0" applyNumberFormat="1" applyFont="1" applyBorder="1" applyAlignment="1">
      <alignment horizontal="center"/>
    </xf>
    <xf numFmtId="0" fontId="23" fillId="0" borderId="5" xfId="0" applyFont="1" applyBorder="1" applyAlignment="1">
      <alignment horizontal="left" vertical="center"/>
    </xf>
    <xf numFmtId="0" fontId="20" fillId="0" borderId="1" xfId="0" applyFont="1" applyBorder="1" applyAlignment="1">
      <alignment horizontal="center"/>
    </xf>
    <xf numFmtId="0" fontId="20" fillId="0" borderId="1" xfId="1" quotePrefix="1" applyNumberFormat="1" applyFont="1" applyFill="1" applyBorder="1" applyAlignment="1">
      <alignment horizontal="center" vertical="center"/>
    </xf>
    <xf numFmtId="0" fontId="23" fillId="0" borderId="7" xfId="0" applyFont="1" applyBorder="1" applyAlignment="1">
      <alignment horizontal="left" vertical="center"/>
    </xf>
    <xf numFmtId="0" fontId="20" fillId="0" borderId="39" xfId="1" quotePrefix="1" applyNumberFormat="1" applyFont="1" applyFill="1" applyBorder="1" applyAlignment="1">
      <alignment horizontal="center" vertical="center"/>
    </xf>
    <xf numFmtId="0" fontId="27"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9" fontId="20" fillId="0" borderId="1" xfId="0" applyNumberFormat="1" applyFont="1" applyBorder="1" applyAlignment="1">
      <alignment horizontal="center"/>
    </xf>
    <xf numFmtId="9" fontId="20" fillId="0" borderId="1" xfId="2" applyFont="1" applyBorder="1" applyAlignment="1">
      <alignment horizontal="center"/>
    </xf>
    <xf numFmtId="0" fontId="23" fillId="0" borderId="0" xfId="0" applyFont="1"/>
    <xf numFmtId="0" fontId="20" fillId="0" borderId="2" xfId="0" quotePrefix="1" applyFont="1" applyBorder="1" applyAlignment="1">
      <alignment horizontal="center" vertical="center" wrapText="1"/>
    </xf>
    <xf numFmtId="0" fontId="20" fillId="0" borderId="2" xfId="0" applyFont="1" applyBorder="1" applyAlignment="1">
      <alignment horizontal="center" vertical="center"/>
    </xf>
    <xf numFmtId="0" fontId="20" fillId="0" borderId="2" xfId="0" applyFont="1" applyBorder="1" applyAlignment="1">
      <alignment vertical="center"/>
    </xf>
    <xf numFmtId="170" fontId="20" fillId="0" borderId="2" xfId="0" applyNumberFormat="1" applyFont="1" applyBorder="1" applyAlignment="1">
      <alignment horizontal="center" vertical="center"/>
    </xf>
    <xf numFmtId="6" fontId="20" fillId="0" borderId="2" xfId="0" applyNumberFormat="1" applyFont="1" applyBorder="1" applyAlignment="1">
      <alignment horizontal="center" vertical="center"/>
    </xf>
    <xf numFmtId="0" fontId="20" fillId="0" borderId="20" xfId="0" applyFont="1" applyBorder="1" applyAlignment="1">
      <alignment vertical="center"/>
    </xf>
    <xf numFmtId="0" fontId="20" fillId="0" borderId="19" xfId="0" applyFont="1" applyBorder="1" applyAlignment="1">
      <alignment horizontal="center" vertical="center"/>
    </xf>
    <xf numFmtId="0" fontId="20" fillId="0" borderId="3" xfId="0" quotePrefix="1" applyFont="1" applyBorder="1" applyAlignment="1">
      <alignment horizontal="center" vertical="center"/>
    </xf>
    <xf numFmtId="0" fontId="20" fillId="0" borderId="39" xfId="0" applyFont="1" applyBorder="1" applyAlignment="1">
      <alignment vertical="center"/>
    </xf>
    <xf numFmtId="0" fontId="20" fillId="0" borderId="39" xfId="0" applyFont="1" applyBorder="1" applyAlignment="1">
      <alignment horizontal="center" vertical="center"/>
    </xf>
    <xf numFmtId="0" fontId="20" fillId="0" borderId="39" xfId="0" quotePrefix="1" applyFont="1" applyBorder="1" applyAlignment="1">
      <alignment horizontal="center" vertical="center"/>
    </xf>
    <xf numFmtId="0" fontId="20" fillId="0" borderId="0" xfId="0" applyFont="1" applyAlignment="1">
      <alignment horizontal="center" vertical="center"/>
    </xf>
    <xf numFmtId="9" fontId="20" fillId="0" borderId="2" xfId="2" applyFont="1" applyBorder="1" applyAlignment="1">
      <alignment horizontal="center"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vertical="center"/>
    </xf>
    <xf numFmtId="0" fontId="20" fillId="0" borderId="1" xfId="1" applyNumberFormat="1" applyFont="1" applyBorder="1" applyAlignment="1">
      <alignment horizontal="center" vertical="center"/>
    </xf>
    <xf numFmtId="0" fontId="35" fillId="0" borderId="2" xfId="0" applyFont="1" applyBorder="1" applyAlignment="1">
      <alignment vertical="center"/>
    </xf>
    <xf numFmtId="9" fontId="25" fillId="0" borderId="2" xfId="0" applyNumberFormat="1"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24" xfId="0" applyFont="1" applyBorder="1" applyAlignment="1">
      <alignment horizontal="center" vertical="center" wrapText="1"/>
    </xf>
    <xf numFmtId="165" fontId="20" fillId="0" borderId="2" xfId="2" applyNumberFormat="1" applyFont="1" applyBorder="1" applyAlignment="1">
      <alignment horizontal="center" vertical="center"/>
    </xf>
    <xf numFmtId="165" fontId="20" fillId="0" borderId="2" xfId="0" applyNumberFormat="1" applyFont="1" applyBorder="1" applyAlignment="1">
      <alignment horizontal="center" vertical="center"/>
    </xf>
    <xf numFmtId="0" fontId="30" fillId="0" borderId="27" xfId="0" applyFont="1" applyBorder="1" applyAlignment="1">
      <alignment horizontal="center" vertical="center" wrapText="1"/>
    </xf>
    <xf numFmtId="0" fontId="29" fillId="0" borderId="39" xfId="0" applyFont="1" applyBorder="1" applyAlignment="1">
      <alignment horizontal="center" vertical="center" wrapText="1"/>
    </xf>
    <xf numFmtId="0" fontId="30" fillId="0" borderId="39" xfId="0" applyFont="1" applyBorder="1" applyAlignment="1">
      <alignment horizontal="center" vertical="center" wrapText="1"/>
    </xf>
    <xf numFmtId="0" fontId="20" fillId="0" borderId="8" xfId="0" applyFont="1" applyBorder="1" applyAlignment="1">
      <alignment horizontal="center" vertical="center"/>
    </xf>
    <xf numFmtId="169" fontId="20" fillId="0" borderId="39" xfId="1" applyNumberFormat="1" applyFont="1" applyBorder="1" applyAlignment="1">
      <alignment horizontal="center" vertical="center"/>
    </xf>
    <xf numFmtId="0" fontId="20" fillId="0" borderId="1" xfId="0" applyFont="1" applyBorder="1" applyAlignment="1">
      <alignment vertical="center" wrapText="1"/>
    </xf>
    <xf numFmtId="6" fontId="20" fillId="0" borderId="1" xfId="0" applyNumberFormat="1" applyFont="1" applyBorder="1" applyAlignment="1">
      <alignment horizontal="center" vertical="center"/>
    </xf>
    <xf numFmtId="6" fontId="20" fillId="0" borderId="3" xfId="0" applyNumberFormat="1" applyFont="1" applyBorder="1" applyAlignment="1">
      <alignment horizontal="center" vertical="center"/>
    </xf>
    <xf numFmtId="0" fontId="25" fillId="0" borderId="21"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7" xfId="0" applyFont="1" applyBorder="1" applyAlignment="1">
      <alignment horizontal="center" vertical="center" wrapText="1"/>
    </xf>
    <xf numFmtId="0" fontId="20" fillId="0" borderId="7" xfId="0" applyFont="1" applyBorder="1" applyAlignment="1">
      <alignment horizontal="left" vertical="center"/>
    </xf>
    <xf numFmtId="0" fontId="20" fillId="0" borderId="39" xfId="0" applyFont="1" applyBorder="1" applyAlignment="1">
      <alignment vertical="center" wrapText="1"/>
    </xf>
    <xf numFmtId="0" fontId="20" fillId="0" borderId="39" xfId="0" quotePrefix="1" applyFont="1" applyBorder="1" applyAlignment="1">
      <alignment horizontal="center" vertical="center" wrapText="1"/>
    </xf>
    <xf numFmtId="0" fontId="25" fillId="0" borderId="39" xfId="0" applyFont="1" applyBorder="1" applyAlignment="1">
      <alignment horizontal="center" vertical="center" wrapText="1"/>
    </xf>
    <xf numFmtId="9" fontId="25" fillId="0" borderId="2" xfId="0" applyNumberFormat="1" applyFont="1" applyBorder="1" applyAlignment="1">
      <alignment horizontal="center" vertical="center"/>
    </xf>
    <xf numFmtId="0" fontId="20" fillId="0" borderId="18" xfId="0" applyFont="1" applyBorder="1" applyAlignment="1">
      <alignment horizontal="center" vertical="center"/>
    </xf>
    <xf numFmtId="0" fontId="30" fillId="0" borderId="21"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6" xfId="0" applyFont="1" applyBorder="1" applyAlignment="1">
      <alignment horizontal="center" vertical="center" wrapText="1"/>
    </xf>
    <xf numFmtId="9" fontId="20" fillId="0" borderId="18" xfId="0" applyNumberFormat="1" applyFont="1" applyBorder="1" applyAlignment="1">
      <alignment horizontal="center" vertical="center"/>
    </xf>
    <xf numFmtId="9" fontId="20" fillId="0" borderId="39" xfId="0" applyNumberFormat="1" applyFont="1" applyBorder="1" applyAlignment="1">
      <alignment horizontal="center" vertical="center"/>
    </xf>
    <xf numFmtId="9" fontId="20" fillId="0" borderId="30" xfId="0" applyNumberFormat="1" applyFont="1" applyBorder="1" applyAlignment="1">
      <alignment horizontal="center" vertical="center"/>
    </xf>
    <xf numFmtId="9" fontId="20" fillId="0" borderId="33" xfId="0" applyNumberFormat="1" applyFont="1" applyBorder="1" applyAlignment="1">
      <alignment horizontal="center" vertical="center"/>
    </xf>
    <xf numFmtId="9" fontId="30" fillId="0" borderId="30" xfId="0" applyNumberFormat="1" applyFont="1" applyBorder="1" applyAlignment="1">
      <alignment horizontal="center" vertical="center"/>
    </xf>
    <xf numFmtId="0" fontId="30" fillId="0" borderId="30" xfId="0" applyFont="1" applyBorder="1" applyAlignment="1">
      <alignment horizontal="center" vertical="center"/>
    </xf>
    <xf numFmtId="9" fontId="30" fillId="0" borderId="0" xfId="0" applyNumberFormat="1" applyFont="1" applyAlignment="1">
      <alignment horizontal="center" vertical="center"/>
    </xf>
    <xf numFmtId="9" fontId="20" fillId="0" borderId="3" xfId="0" applyNumberFormat="1" applyFont="1" applyBorder="1" applyAlignment="1">
      <alignment horizontal="center" vertical="center"/>
    </xf>
    <xf numFmtId="9" fontId="20" fillId="0" borderId="1" xfId="2" applyFont="1" applyBorder="1" applyAlignment="1">
      <alignment horizontal="center" vertical="center"/>
    </xf>
    <xf numFmtId="0" fontId="20" fillId="0" borderId="30" xfId="0" applyFont="1" applyBorder="1" applyAlignment="1">
      <alignment horizontal="center" vertic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20" fillId="0" borderId="30" xfId="0" applyFont="1" applyBorder="1" applyAlignment="1">
      <alignment vertical="center"/>
    </xf>
    <xf numFmtId="0" fontId="25" fillId="0" borderId="0" xfId="0" applyFont="1" applyAlignment="1">
      <alignment horizontal="center" vertical="center"/>
    </xf>
    <xf numFmtId="0" fontId="8" fillId="0" borderId="3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5" xfId="0" applyFont="1" applyBorder="1" applyAlignment="1">
      <alignment horizontal="center" vertical="center" wrapText="1"/>
    </xf>
    <xf numFmtId="0" fontId="20" fillId="0" borderId="4" xfId="0" applyFont="1" applyBorder="1" applyAlignment="1">
      <alignment horizontal="center" vertical="center"/>
    </xf>
    <xf numFmtId="0" fontId="8" fillId="0" borderId="4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0" xfId="0" applyFont="1" applyAlignment="1">
      <alignment horizontal="center" vertical="center" wrapText="1"/>
    </xf>
    <xf numFmtId="0" fontId="23" fillId="0" borderId="2" xfId="0" applyFont="1" applyBorder="1" applyAlignment="1">
      <alignment vertical="center"/>
    </xf>
    <xf numFmtId="0" fontId="48" fillId="0" borderId="0" xfId="0" applyFont="1" applyAlignment="1">
      <alignment vertical="top" wrapText="1"/>
    </xf>
    <xf numFmtId="0" fontId="49" fillId="0" borderId="0" xfId="0" applyFont="1" applyAlignment="1">
      <alignment vertical="top" wrapText="1"/>
    </xf>
    <xf numFmtId="1" fontId="20" fillId="0" borderId="2" xfId="0" applyNumberFormat="1" applyFont="1" applyBorder="1" applyAlignment="1">
      <alignment horizontal="center" vertical="center"/>
    </xf>
    <xf numFmtId="0" fontId="20" fillId="0" borderId="22" xfId="0" applyFont="1" applyBorder="1" applyAlignment="1">
      <alignment horizontal="center" wrapText="1"/>
    </xf>
    <xf numFmtId="0" fontId="25" fillId="0" borderId="0" xfId="0" applyFont="1" applyAlignment="1">
      <alignment wrapText="1"/>
    </xf>
    <xf numFmtId="0" fontId="20" fillId="0" borderId="1" xfId="0" applyFont="1" applyBorder="1" applyAlignment="1">
      <alignment horizontal="center" wrapText="1"/>
    </xf>
    <xf numFmtId="0" fontId="20" fillId="0" borderId="42" xfId="0" applyFont="1" applyBorder="1" applyAlignment="1">
      <alignment horizontal="center" wrapText="1"/>
    </xf>
    <xf numFmtId="9" fontId="20" fillId="0" borderId="4" xfId="0" applyNumberFormat="1" applyFont="1" applyBorder="1" applyAlignment="1">
      <alignment horizontal="center" vertical="center"/>
    </xf>
    <xf numFmtId="9" fontId="20" fillId="0" borderId="29" xfId="0" applyNumberFormat="1" applyFont="1" applyBorder="1" applyAlignment="1">
      <alignment horizontal="center" vertical="center"/>
    </xf>
    <xf numFmtId="0" fontId="25" fillId="0" borderId="9" xfId="0" applyFont="1" applyBorder="1" applyAlignment="1">
      <alignment wrapText="1"/>
    </xf>
    <xf numFmtId="164" fontId="8" fillId="0" borderId="29" xfId="0" applyNumberFormat="1" applyFont="1" applyBorder="1" applyAlignment="1">
      <alignment horizontal="center" wrapText="1"/>
    </xf>
    <xf numFmtId="0" fontId="25" fillId="0" borderId="9" xfId="0" applyFont="1" applyBorder="1"/>
    <xf numFmtId="6" fontId="20" fillId="0" borderId="1" xfId="0" applyNumberFormat="1" applyFont="1" applyBorder="1" applyAlignment="1">
      <alignment horizontal="center"/>
    </xf>
    <xf numFmtId="6" fontId="20" fillId="0" borderId="3" xfId="0" applyNumberFormat="1" applyFont="1" applyBorder="1" applyAlignment="1">
      <alignment horizontal="center"/>
    </xf>
    <xf numFmtId="0" fontId="20" fillId="0" borderId="0" xfId="0" applyFont="1" applyAlignment="1">
      <alignment horizontal="center" wrapText="1"/>
    </xf>
    <xf numFmtId="1" fontId="20" fillId="0" borderId="0" xfId="0" applyNumberFormat="1" applyFont="1" applyAlignment="1">
      <alignment horizontal="center" vertical="center"/>
    </xf>
    <xf numFmtId="0" fontId="32" fillId="0" borderId="4" xfId="0" applyFont="1" applyBorder="1"/>
    <xf numFmtId="0" fontId="32" fillId="0" borderId="4" xfId="0" applyFont="1" applyBorder="1" applyAlignment="1">
      <alignment wrapText="1"/>
    </xf>
    <xf numFmtId="0" fontId="32" fillId="0" borderId="9" xfId="0" applyFont="1" applyBorder="1" applyAlignment="1">
      <alignment wrapText="1"/>
    </xf>
    <xf numFmtId="172" fontId="8" fillId="0" borderId="34" xfId="0" applyNumberFormat="1" applyFont="1" applyBorder="1" applyAlignment="1">
      <alignment horizontal="center" wrapText="1"/>
    </xf>
    <xf numFmtId="172" fontId="20" fillId="0" borderId="4" xfId="0" applyNumberFormat="1" applyFont="1" applyBorder="1" applyAlignment="1">
      <alignment horizontal="center" vertical="center"/>
    </xf>
    <xf numFmtId="172" fontId="20" fillId="0" borderId="29" xfId="0" applyNumberFormat="1" applyFont="1" applyBorder="1" applyAlignment="1">
      <alignment horizontal="center" vertical="center"/>
    </xf>
    <xf numFmtId="172" fontId="20" fillId="0" borderId="2" xfId="0" applyNumberFormat="1" applyFont="1" applyBorder="1" applyAlignment="1">
      <alignment horizontal="center" vertical="center"/>
    </xf>
    <xf numFmtId="172" fontId="20" fillId="0" borderId="1" xfId="0" applyNumberFormat="1" applyFont="1" applyBorder="1" applyAlignment="1">
      <alignment horizontal="center" vertical="center"/>
    </xf>
    <xf numFmtId="0" fontId="32" fillId="0" borderId="4" xfId="0" applyFont="1" applyBorder="1" applyAlignment="1">
      <alignment vertical="top" wrapText="1"/>
    </xf>
    <xf numFmtId="0" fontId="20" fillId="0" borderId="22" xfId="0" applyFont="1" applyBorder="1" applyAlignment="1">
      <alignment horizontal="center" vertical="top" wrapText="1"/>
    </xf>
    <xf numFmtId="0" fontId="32" fillId="0" borderId="4" xfId="0" applyFont="1" applyBorder="1" applyAlignment="1">
      <alignment vertical="center" wrapText="1"/>
    </xf>
    <xf numFmtId="0" fontId="32" fillId="0" borderId="3" xfId="0" applyFont="1" applyBorder="1" applyAlignment="1">
      <alignment vertical="center" wrapText="1"/>
    </xf>
    <xf numFmtId="170" fontId="20" fillId="0" borderId="2" xfId="0" applyNumberFormat="1" applyFont="1" applyBorder="1" applyAlignment="1">
      <alignment horizontal="center"/>
    </xf>
    <xf numFmtId="172" fontId="8" fillId="0" borderId="21" xfId="0" applyNumberFormat="1" applyFont="1" applyBorder="1" applyAlignment="1">
      <alignment horizontal="center" vertical="center" wrapText="1"/>
    </xf>
    <xf numFmtId="0" fontId="23" fillId="0" borderId="2" xfId="0" applyFont="1" applyBorder="1" applyAlignment="1">
      <alignment vertical="center" wrapText="1"/>
    </xf>
    <xf numFmtId="0" fontId="23" fillId="0" borderId="5" xfId="0" applyFont="1" applyBorder="1" applyAlignment="1">
      <alignment vertical="center"/>
    </xf>
    <xf numFmtId="0" fontId="23" fillId="0" borderId="2" xfId="0" quotePrefix="1" applyFont="1" applyBorder="1" applyAlignment="1">
      <alignment vertical="center"/>
    </xf>
    <xf numFmtId="3" fontId="20" fillId="0" borderId="2" xfId="0" applyNumberFormat="1" applyFont="1" applyBorder="1" applyAlignment="1">
      <alignment horizontal="center" vertical="center"/>
    </xf>
    <xf numFmtId="0" fontId="8" fillId="0" borderId="21" xfId="0" applyFont="1" applyBorder="1" applyAlignment="1">
      <alignment horizontal="center" vertical="center" wrapText="1"/>
    </xf>
    <xf numFmtId="0" fontId="8" fillId="0" borderId="43" xfId="0" applyFont="1" applyBorder="1" applyAlignment="1">
      <alignment horizontal="center" vertical="center" wrapText="1"/>
    </xf>
    <xf numFmtId="0" fontId="20" fillId="0" borderId="44" xfId="0" applyFont="1" applyBorder="1" applyAlignment="1">
      <alignment vertical="center"/>
    </xf>
    <xf numFmtId="0" fontId="8" fillId="0" borderId="28" xfId="0" applyFont="1" applyBorder="1" applyAlignment="1">
      <alignment horizontal="center" vertical="center" wrapText="1"/>
    </xf>
    <xf numFmtId="0" fontId="8" fillId="0" borderId="3" xfId="0" applyFont="1" applyBorder="1" applyAlignment="1">
      <alignment horizontal="center" vertical="center" wrapText="1"/>
    </xf>
    <xf numFmtId="0" fontId="46" fillId="11" borderId="9" xfId="0" applyFont="1" applyFill="1" applyBorder="1"/>
    <xf numFmtId="0" fontId="22" fillId="10" borderId="1" xfId="0" applyFont="1" applyFill="1" applyBorder="1"/>
    <xf numFmtId="0" fontId="20" fillId="10" borderId="1" xfId="0" applyFont="1" applyFill="1" applyBorder="1"/>
    <xf numFmtId="0" fontId="20" fillId="10" borderId="3" xfId="0" applyFont="1" applyFill="1" applyBorder="1"/>
    <xf numFmtId="6" fontId="20" fillId="10" borderId="1" xfId="0" applyNumberFormat="1" applyFont="1" applyFill="1" applyBorder="1" applyAlignment="1">
      <alignment horizontal="right"/>
    </xf>
    <xf numFmtId="6" fontId="20" fillId="10" borderId="3" xfId="0" applyNumberFormat="1" applyFont="1" applyFill="1" applyBorder="1" applyAlignment="1">
      <alignment horizontal="right"/>
    </xf>
    <xf numFmtId="0" fontId="25" fillId="0" borderId="2" xfId="0" applyFont="1" applyFill="1" applyBorder="1" applyAlignment="1">
      <alignment horizontal="center" vertical="center"/>
    </xf>
    <xf numFmtId="0" fontId="25" fillId="0" borderId="2" xfId="1" applyNumberFormat="1" applyFont="1" applyFill="1" applyBorder="1" applyAlignment="1">
      <alignment horizontal="center" vertical="center"/>
    </xf>
    <xf numFmtId="0" fontId="25" fillId="0" borderId="0" xfId="0" applyFont="1" applyFill="1"/>
    <xf numFmtId="0" fontId="25" fillId="0" borderId="0" xfId="0" applyFont="1" applyFill="1" applyAlignment="1">
      <alignment vertical="top"/>
    </xf>
    <xf numFmtId="166" fontId="25" fillId="0" borderId="2" xfId="0" applyNumberFormat="1" applyFont="1" applyFill="1" applyBorder="1" applyAlignment="1">
      <alignment horizontal="center" vertical="center"/>
    </xf>
    <xf numFmtId="9" fontId="25" fillId="0" borderId="2" xfId="0" applyNumberFormat="1" applyFont="1" applyFill="1" applyBorder="1" applyAlignment="1">
      <alignment horizontal="center" vertical="center"/>
    </xf>
    <xf numFmtId="0" fontId="30" fillId="0" borderId="21"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21" fillId="0" borderId="29" xfId="0" applyFont="1" applyBorder="1" applyAlignment="1">
      <alignment horizontal="left" vertical="center"/>
    </xf>
    <xf numFmtId="0" fontId="21" fillId="0" borderId="0" xfId="0" applyFont="1" applyAlignment="1">
      <alignment horizontal="center" vertical="center"/>
    </xf>
    <xf numFmtId="0" fontId="21" fillId="0" borderId="29" xfId="0" applyFont="1" applyBorder="1" applyAlignment="1">
      <alignment horizontal="center" vertical="center"/>
    </xf>
    <xf numFmtId="6" fontId="35" fillId="2" borderId="5" xfId="0" applyNumberFormat="1" applyFont="1" applyFill="1" applyBorder="1" applyAlignment="1">
      <alignment horizontal="left" vertical="center" wrapText="1"/>
    </xf>
    <xf numFmtId="6" fontId="35" fillId="2" borderId="1" xfId="0" applyNumberFormat="1" applyFont="1" applyFill="1" applyBorder="1" applyAlignment="1">
      <alignment horizontal="left" vertical="center" wrapText="1"/>
    </xf>
    <xf numFmtId="6" fontId="35" fillId="2" borderId="3" xfId="0" applyNumberFormat="1" applyFont="1" applyFill="1" applyBorder="1" applyAlignment="1">
      <alignment horizontal="left" vertical="center" wrapText="1"/>
    </xf>
    <xf numFmtId="0" fontId="35" fillId="2" borderId="5" xfId="0" applyFont="1" applyFill="1" applyBorder="1" applyAlignment="1">
      <alignment horizontal="left" vertical="center" wrapText="1"/>
    </xf>
    <xf numFmtId="0" fontId="35" fillId="2" borderId="1" xfId="0" applyFont="1" applyFill="1" applyBorder="1" applyAlignment="1">
      <alignment horizontal="left" vertical="center" wrapText="1"/>
    </xf>
    <xf numFmtId="0" fontId="35" fillId="2" borderId="3" xfId="0" applyFont="1" applyFill="1" applyBorder="1" applyAlignment="1">
      <alignment horizontal="left" vertical="center" wrapText="1"/>
    </xf>
    <xf numFmtId="0" fontId="22" fillId="3" borderId="5"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22" fillId="3" borderId="3" xfId="0" applyFont="1" applyFill="1" applyBorder="1" applyAlignment="1">
      <alignment horizontal="left" vertical="center" wrapText="1"/>
    </xf>
    <xf numFmtId="6" fontId="35" fillId="2" borderId="39" xfId="0" applyNumberFormat="1" applyFont="1" applyFill="1" applyBorder="1" applyAlignment="1">
      <alignment horizontal="left" vertical="center" wrapText="1"/>
    </xf>
    <xf numFmtId="6" fontId="35" fillId="2" borderId="8" xfId="0" applyNumberFormat="1" applyFont="1" applyFill="1" applyBorder="1" applyAlignment="1">
      <alignment horizontal="left" vertical="center" wrapText="1"/>
    </xf>
    <xf numFmtId="0" fontId="23" fillId="4" borderId="5" xfId="0" applyFont="1" applyFill="1" applyBorder="1" applyAlignment="1">
      <alignment horizontal="left" vertical="center" wrapText="1"/>
    </xf>
    <xf numFmtId="0" fontId="23" fillId="4" borderId="1" xfId="0" applyFont="1" applyFill="1" applyBorder="1" applyAlignment="1">
      <alignment horizontal="left" vertical="center" wrapText="1"/>
    </xf>
    <xf numFmtId="0" fontId="23" fillId="4" borderId="3"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35" fillId="0" borderId="2" xfId="0" applyFont="1" applyBorder="1" applyAlignment="1">
      <alignment horizontal="left" wrapText="1"/>
    </xf>
    <xf numFmtId="0" fontId="46" fillId="11" borderId="2" xfId="0" applyFont="1" applyFill="1" applyBorder="1" applyAlignment="1">
      <alignment horizontal="left"/>
    </xf>
    <xf numFmtId="0" fontId="20" fillId="0" borderId="0" xfId="0" applyFont="1" applyAlignment="1">
      <alignment horizontal="center"/>
    </xf>
    <xf numFmtId="0" fontId="20" fillId="0" borderId="29" xfId="0" applyFont="1" applyBorder="1" applyAlignment="1">
      <alignment horizontal="center"/>
    </xf>
  </cellXfs>
  <cellStyles count="29">
    <cellStyle name="Bad 2" xfId="4" xr:uid="{A65D33F7-2215-4899-8E87-03724BB2389A}"/>
    <cellStyle name="Comma" xfId="1" builtinId="3"/>
    <cellStyle name="Comma 2" xfId="20" xr:uid="{DB42AFBB-6257-417E-B4BD-6C07AEB27513}"/>
    <cellStyle name="Comma 3" xfId="6" xr:uid="{6609AEF2-D6F6-4161-B10F-9BDAFD7A1C9D}"/>
    <cellStyle name="Comma 4" xfId="7" xr:uid="{B1155769-4AE0-428E-BF81-EE36BA7184D8}"/>
    <cellStyle name="Comma 5" xfId="25" xr:uid="{C601F6AE-CCCF-4B27-AECC-9575AA91C135}"/>
    <cellStyle name="Comma 6" xfId="5" xr:uid="{A7A565FE-7227-45DF-B8B6-8DBC0C56AD5C}"/>
    <cellStyle name="Currency 2" xfId="9" xr:uid="{228FC61E-7A78-4FD2-927A-A1A1202BB7EB}"/>
    <cellStyle name="Currency 3" xfId="10" xr:uid="{C2AEED49-92C2-4B53-8BC3-2B80E7145F86}"/>
    <cellStyle name="Currency 4" xfId="11" xr:uid="{B8D4F1F0-8135-4E65-9A1E-F7ACBB60F2C7}"/>
    <cellStyle name="Currency 5" xfId="8" xr:uid="{E163E088-B312-4E84-B9AC-E5E292529672}"/>
    <cellStyle name="Good 2" xfId="13" xr:uid="{30EEB22B-2CDE-40B5-944B-D44705F86878}"/>
    <cellStyle name="Good 3" xfId="12" xr:uid="{7621CFD2-395F-483D-A441-93947F14E870}"/>
    <cellStyle name="Hyperlink 2" xfId="22" xr:uid="{C3A2166A-4E74-4187-AB5B-FD5EF0019FF9}"/>
    <cellStyle name="Neutral 2" xfId="23" xr:uid="{E2390828-F44A-4C51-9DD5-12556A22E925}"/>
    <cellStyle name="Normal" xfId="0" builtinId="0"/>
    <cellStyle name="Normal 128" xfId="27" xr:uid="{9F7A7B69-2E69-4F0A-BF81-B6C93154E571}"/>
    <cellStyle name="Normal 2" xfId="17" xr:uid="{74B955E7-B5F0-4F24-AFEE-143C0B351DD8}"/>
    <cellStyle name="Normal 2 4" xfId="28" xr:uid="{2D0BF9A7-B5A4-4AA2-877E-A7D0550DBD5A}"/>
    <cellStyle name="Normal 3" xfId="18" xr:uid="{26AA44A4-920E-46A2-8141-6C4D26133930}"/>
    <cellStyle name="Normal 4" xfId="19" xr:uid="{179AEA27-F528-4213-BEE9-D0F27CC1499A}"/>
    <cellStyle name="Normal 5" xfId="24" xr:uid="{9D4CD664-42B8-45C1-9772-5955A332BCBD}"/>
    <cellStyle name="Normal 6" xfId="26" xr:uid="{05E6E3B8-3AE1-477A-B8A7-BB11DE7959B8}"/>
    <cellStyle name="Normal 7" xfId="3" xr:uid="{0FDA2D41-309A-4534-98B6-62A5FAB77750}"/>
    <cellStyle name="Percent" xfId="2" builtinId="5"/>
    <cellStyle name="Percent 2" xfId="15" xr:uid="{E84C4077-AE41-400E-B303-FC06D31194E0}"/>
    <cellStyle name="Percent 3" xfId="16" xr:uid="{DCE51EBF-2828-48DC-A611-78EA15DF8EC6}"/>
    <cellStyle name="Percent 4" xfId="21" xr:uid="{C2D179CF-9BDA-461E-BAF7-07279E1D7857}"/>
    <cellStyle name="Percent 5" xfId="14" xr:uid="{5F99D9C7-D005-47E1-AB8D-2758B1BFBD4B}"/>
  </cellStyles>
  <dxfs count="0"/>
  <tableStyles count="0" defaultTableStyle="TableStyleMedium2" defaultPivotStyle="PivotStyleLight16"/>
  <colors>
    <mruColors>
      <color rgb="FFFF3399"/>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285750</xdr:rowOff>
    </xdr:from>
    <xdr:to>
      <xdr:col>0</xdr:col>
      <xdr:colOff>1647190</xdr:colOff>
      <xdr:row>0</xdr:row>
      <xdr:rowOff>654050</xdr:rowOff>
    </xdr:to>
    <xdr:pic>
      <xdr:nvPicPr>
        <xdr:cNvPr id="4" name="Picture 3" descr="CIBC logo">
          <a:extLst>
            <a:ext uri="{FF2B5EF4-FFF2-40B4-BE49-F238E27FC236}">
              <a16:creationId xmlns:a16="http://schemas.microsoft.com/office/drawing/2014/main" id="{6C91DAA5-80F0-42C6-8C60-7BE93824121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85750"/>
          <a:ext cx="1443990" cy="371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254000</xdr:rowOff>
    </xdr:from>
    <xdr:to>
      <xdr:col>0</xdr:col>
      <xdr:colOff>1513840</xdr:colOff>
      <xdr:row>0</xdr:row>
      <xdr:rowOff>631190</xdr:rowOff>
    </xdr:to>
    <xdr:pic>
      <xdr:nvPicPr>
        <xdr:cNvPr id="3" name="Picture 2" descr="CIBC logo">
          <a:extLst>
            <a:ext uri="{FF2B5EF4-FFF2-40B4-BE49-F238E27FC236}">
              <a16:creationId xmlns:a16="http://schemas.microsoft.com/office/drawing/2014/main" id="{1EA91C78-A105-4433-AFE4-1FF480C41C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54000"/>
          <a:ext cx="1440815" cy="37719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304800</xdr:rowOff>
    </xdr:from>
    <xdr:to>
      <xdr:col>0</xdr:col>
      <xdr:colOff>1545590</xdr:colOff>
      <xdr:row>0</xdr:row>
      <xdr:rowOff>676275</xdr:rowOff>
    </xdr:to>
    <xdr:pic>
      <xdr:nvPicPr>
        <xdr:cNvPr id="3" name="Picture 2" descr="CIBC logo">
          <a:extLst>
            <a:ext uri="{FF2B5EF4-FFF2-40B4-BE49-F238E27FC236}">
              <a16:creationId xmlns:a16="http://schemas.microsoft.com/office/drawing/2014/main" id="{F79E291F-6A26-4C95-AFDB-7F158989DB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304800"/>
          <a:ext cx="1440815" cy="3683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292100</xdr:rowOff>
    </xdr:from>
    <xdr:to>
      <xdr:col>0</xdr:col>
      <xdr:colOff>1570990</xdr:colOff>
      <xdr:row>0</xdr:row>
      <xdr:rowOff>666750</xdr:rowOff>
    </xdr:to>
    <xdr:pic>
      <xdr:nvPicPr>
        <xdr:cNvPr id="4" name="Picture 3" descr="CIBC logo">
          <a:extLst>
            <a:ext uri="{FF2B5EF4-FFF2-40B4-BE49-F238E27FC236}">
              <a16:creationId xmlns:a16="http://schemas.microsoft.com/office/drawing/2014/main" id="{0EC3694C-52B8-4886-9878-2AB038E39BF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92100"/>
          <a:ext cx="1440815" cy="3746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topLeftCell="A2" workbookViewId="0">
      <selection activeCell="A6" sqref="A6"/>
    </sheetView>
  </sheetViews>
  <sheetFormatPr defaultRowHeight="13.5" x14ac:dyDescent="0.35"/>
  <cols>
    <col min="1" max="1" width="104.09765625" customWidth="1"/>
  </cols>
  <sheetData>
    <row r="1" spans="1:1" ht="81" customHeight="1" x14ac:dyDescent="0.35">
      <c r="A1" s="3"/>
    </row>
    <row r="2" spans="1:1" ht="109.5" customHeight="1" x14ac:dyDescent="0.35">
      <c r="A2" s="14" t="s">
        <v>0</v>
      </c>
    </row>
    <row r="5" spans="1:1" ht="15.5" x14ac:dyDescent="0.35">
      <c r="A5" s="281" t="s">
        <v>1</v>
      </c>
    </row>
    <row r="6" spans="1:1" ht="14.5" x14ac:dyDescent="0.35">
      <c r="A6" s="282" t="s">
        <v>2</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48"/>
  <sheetViews>
    <sheetView tabSelected="1" zoomScale="87" zoomScaleNormal="87" workbookViewId="0">
      <pane ySplit="2" topLeftCell="A52" activePane="bottomLeft" state="frozen"/>
      <selection pane="bottomLeft" activeCell="B1" sqref="B1:H1"/>
    </sheetView>
  </sheetViews>
  <sheetFormatPr defaultColWidth="9.09765625" defaultRowHeight="13" x14ac:dyDescent="0.3"/>
  <cols>
    <col min="1" max="1" width="76.8984375" style="177" customWidth="1"/>
    <col min="2" max="8" width="27.09765625" style="23" customWidth="1"/>
    <col min="9" max="9" width="25.296875" style="15" customWidth="1"/>
    <col min="10" max="11" width="15.8984375" style="15" customWidth="1"/>
    <col min="12" max="12" width="11.59765625" style="15" bestFit="1" customWidth="1"/>
    <col min="13" max="13" width="22.3984375" style="15" customWidth="1"/>
    <col min="14" max="14" width="42.09765625" style="178" customWidth="1"/>
    <col min="15" max="16384" width="9.09765625" style="15"/>
  </cols>
  <sheetData>
    <row r="1" spans="1:20" ht="68.25" customHeight="1" x14ac:dyDescent="0.25">
      <c r="A1" s="339"/>
      <c r="B1" s="338" t="s">
        <v>424</v>
      </c>
      <c r="C1" s="338"/>
      <c r="D1" s="338"/>
      <c r="E1" s="338"/>
      <c r="F1" s="338"/>
      <c r="G1" s="338"/>
      <c r="H1" s="338"/>
      <c r="N1" s="15"/>
    </row>
    <row r="2" spans="1:20" ht="17.5" customHeight="1" x14ac:dyDescent="0.25">
      <c r="A2" s="340"/>
      <c r="B2" s="184" t="s">
        <v>3</v>
      </c>
      <c r="C2" s="184">
        <v>2021</v>
      </c>
      <c r="D2" s="184">
        <v>2020</v>
      </c>
      <c r="E2" s="184">
        <v>2019</v>
      </c>
      <c r="F2" s="184">
        <v>2018</v>
      </c>
      <c r="G2" s="184">
        <v>2017</v>
      </c>
      <c r="H2" s="184">
        <v>2016</v>
      </c>
      <c r="N2" s="15"/>
    </row>
    <row r="3" spans="1:20" s="27" customFormat="1" ht="19.5" customHeight="1" x14ac:dyDescent="0.35">
      <c r="A3" s="24" t="s">
        <v>4</v>
      </c>
      <c r="B3" s="25"/>
      <c r="C3" s="25"/>
      <c r="D3" s="25"/>
      <c r="E3" s="25"/>
      <c r="F3" s="25"/>
      <c r="G3" s="25"/>
      <c r="H3" s="26"/>
      <c r="M3" s="28"/>
      <c r="N3" s="28"/>
    </row>
    <row r="4" spans="1:20" s="27" customFormat="1" ht="19.5" customHeight="1" x14ac:dyDescent="0.35">
      <c r="A4" s="344" t="s">
        <v>5</v>
      </c>
      <c r="B4" s="345"/>
      <c r="C4" s="345"/>
      <c r="D4" s="345"/>
      <c r="E4" s="345"/>
      <c r="F4" s="345"/>
      <c r="G4" s="345"/>
      <c r="H4" s="346"/>
    </row>
    <row r="5" spans="1:20" s="33" customFormat="1" ht="19.5" customHeight="1" x14ac:dyDescent="0.35">
      <c r="A5" s="29" t="s">
        <v>6</v>
      </c>
      <c r="B5" s="30" t="s">
        <v>7</v>
      </c>
      <c r="C5" s="30">
        <v>2021</v>
      </c>
      <c r="D5" s="31" t="s">
        <v>8</v>
      </c>
      <c r="E5" s="31" t="s">
        <v>9</v>
      </c>
      <c r="F5" s="31" t="s">
        <v>10</v>
      </c>
      <c r="G5" s="31" t="s">
        <v>11</v>
      </c>
      <c r="H5" s="31" t="s">
        <v>12</v>
      </c>
      <c r="I5" s="32"/>
      <c r="J5" s="32"/>
      <c r="K5" s="32"/>
      <c r="L5" s="32"/>
    </row>
    <row r="6" spans="1:20" s="27" customFormat="1" ht="19.5" customHeight="1" x14ac:dyDescent="0.35">
      <c r="A6" s="34" t="s">
        <v>13</v>
      </c>
      <c r="B6" s="35" t="s">
        <v>14</v>
      </c>
      <c r="C6" s="36">
        <v>21017.076302550249</v>
      </c>
      <c r="D6" s="37">
        <v>22251.730118069288</v>
      </c>
      <c r="E6" s="37">
        <v>24726.528132522049</v>
      </c>
      <c r="F6" s="37">
        <v>23474.079701200772</v>
      </c>
      <c r="G6" s="38">
        <v>20623</v>
      </c>
      <c r="H6" s="38">
        <v>24700</v>
      </c>
      <c r="I6" s="39"/>
      <c r="J6" s="40"/>
      <c r="K6" s="40"/>
      <c r="L6" s="40"/>
    </row>
    <row r="7" spans="1:20" s="27" customFormat="1" ht="19.5" customHeight="1" x14ac:dyDescent="0.35">
      <c r="A7" s="34" t="s">
        <v>15</v>
      </c>
      <c r="B7" s="35" t="s">
        <v>14</v>
      </c>
      <c r="C7" s="36">
        <v>30253.760707824054</v>
      </c>
      <c r="D7" s="37">
        <v>34847.659170502113</v>
      </c>
      <c r="E7" s="37">
        <v>37395.255181638342</v>
      </c>
      <c r="F7" s="37">
        <v>40348.1858245529</v>
      </c>
      <c r="G7" s="38">
        <v>32572</v>
      </c>
      <c r="H7" s="38">
        <v>35269</v>
      </c>
      <c r="I7" s="39"/>
      <c r="J7" s="40"/>
      <c r="K7" s="40"/>
      <c r="L7" s="40"/>
    </row>
    <row r="8" spans="1:20" s="27" customFormat="1" ht="19.5" customHeight="1" x14ac:dyDescent="0.35">
      <c r="A8" s="34" t="s">
        <v>16</v>
      </c>
      <c r="B8" s="35" t="s">
        <v>14</v>
      </c>
      <c r="C8" s="36">
        <v>51270.837010374307</v>
      </c>
      <c r="D8" s="37">
        <f>SUM(D6:D7)</f>
        <v>57099.389288571401</v>
      </c>
      <c r="E8" s="37">
        <f>SUM(E6:E7)</f>
        <v>62121.783314160391</v>
      </c>
      <c r="F8" s="37">
        <f>SUM(F6:F7)</f>
        <v>63822.265525753668</v>
      </c>
      <c r="G8" s="38">
        <v>53195</v>
      </c>
      <c r="H8" s="38">
        <v>59969</v>
      </c>
      <c r="J8" s="41"/>
      <c r="K8" s="41"/>
      <c r="L8" s="41"/>
    </row>
    <row r="9" spans="1:20" s="47" customFormat="1" ht="19.5" hidden="1" customHeight="1" x14ac:dyDescent="0.35">
      <c r="A9" s="42" t="s">
        <v>17</v>
      </c>
      <c r="B9" s="43" t="s">
        <v>14</v>
      </c>
      <c r="C9" s="44">
        <f>F8-C8</f>
        <v>12551.428515379361</v>
      </c>
      <c r="D9" s="44">
        <f>F8-D8</f>
        <v>6722.8762371822668</v>
      </c>
      <c r="E9" s="37">
        <f>F8-E8</f>
        <v>1700.4822115932766</v>
      </c>
      <c r="F9" s="45">
        <f>(SUM(C9:E9))/F8</f>
        <v>0.32864372317982232</v>
      </c>
      <c r="G9" s="44"/>
      <c r="H9" s="44"/>
      <c r="I9" s="27"/>
      <c r="J9" s="46"/>
      <c r="K9" s="46"/>
      <c r="L9" s="46"/>
    </row>
    <row r="10" spans="1:20" s="47" customFormat="1" ht="19.5" customHeight="1" x14ac:dyDescent="0.35">
      <c r="A10" s="48" t="s">
        <v>18</v>
      </c>
      <c r="B10" s="49" t="s">
        <v>19</v>
      </c>
      <c r="C10" s="50">
        <f>(F8-C8)/(F8)</f>
        <v>0.19666222143610035</v>
      </c>
      <c r="D10" s="50">
        <f>(F8-D8)/F8</f>
        <v>0.10533747402729601</v>
      </c>
      <c r="E10" s="50">
        <f>(F8-E8)/F8</f>
        <v>2.664402771642594E-2</v>
      </c>
      <c r="F10" s="37" t="s">
        <v>20</v>
      </c>
      <c r="G10" s="37" t="s">
        <v>20</v>
      </c>
      <c r="H10" s="37" t="s">
        <v>20</v>
      </c>
      <c r="I10" s="27"/>
      <c r="J10" s="41"/>
      <c r="K10" s="41"/>
      <c r="L10" s="41"/>
      <c r="M10" s="27"/>
      <c r="N10" s="27"/>
      <c r="O10" s="27"/>
      <c r="P10" s="27"/>
      <c r="Q10" s="27"/>
      <c r="R10" s="27"/>
      <c r="S10" s="27"/>
      <c r="T10" s="27"/>
    </row>
    <row r="11" spans="1:20" s="47" customFormat="1" ht="26" x14ac:dyDescent="0.35">
      <c r="A11" s="48" t="s">
        <v>21</v>
      </c>
      <c r="B11" s="51" t="s">
        <v>22</v>
      </c>
      <c r="C11" s="45">
        <f>19.7/30</f>
        <v>0.65666666666666662</v>
      </c>
      <c r="D11" s="45">
        <f>10.5/30</f>
        <v>0.35</v>
      </c>
      <c r="E11" s="45">
        <f>2.7/30</f>
        <v>9.0000000000000011E-2</v>
      </c>
      <c r="F11" s="52" t="s">
        <v>20</v>
      </c>
      <c r="G11" s="52" t="s">
        <v>20</v>
      </c>
      <c r="H11" s="52" t="s">
        <v>20</v>
      </c>
      <c r="I11" s="27"/>
      <c r="J11" s="41"/>
      <c r="K11" s="41"/>
      <c r="L11" s="41"/>
      <c r="M11" s="27"/>
      <c r="N11" s="27"/>
      <c r="O11" s="27"/>
      <c r="P11" s="27"/>
      <c r="Q11" s="27"/>
      <c r="R11" s="27"/>
      <c r="S11" s="27"/>
      <c r="T11" s="27"/>
    </row>
    <row r="12" spans="1:20" s="27" customFormat="1" ht="19.5" customHeight="1" x14ac:dyDescent="0.35">
      <c r="A12" s="34" t="s">
        <v>23</v>
      </c>
      <c r="B12" s="53" t="s">
        <v>24</v>
      </c>
      <c r="C12" s="54">
        <v>45.769182292231577</v>
      </c>
      <c r="D12" s="54">
        <v>48.158811079355424</v>
      </c>
      <c r="E12" s="54">
        <v>50.615457521930672</v>
      </c>
      <c r="F12" s="54">
        <v>52.964797763127656</v>
      </c>
      <c r="G12" s="54">
        <v>47.15</v>
      </c>
      <c r="H12" s="54">
        <v>52.87</v>
      </c>
      <c r="I12" s="55"/>
    </row>
    <row r="13" spans="1:20" s="27" customFormat="1" ht="27" customHeight="1" x14ac:dyDescent="0.35">
      <c r="A13" s="34" t="s">
        <v>25</v>
      </c>
      <c r="B13" s="35" t="s">
        <v>26</v>
      </c>
      <c r="C13" s="56">
        <v>2.5616206350424338</v>
      </c>
      <c r="D13" s="56">
        <v>3.0467840561888839</v>
      </c>
      <c r="E13" s="56">
        <v>3.3379010081771994</v>
      </c>
      <c r="F13" s="56">
        <v>3.5285446283071922</v>
      </c>
      <c r="G13" s="57">
        <v>3.27</v>
      </c>
      <c r="H13" s="56">
        <v>3.99</v>
      </c>
      <c r="I13" s="55"/>
      <c r="J13" s="1"/>
    </row>
    <row r="14" spans="1:20" s="33" customFormat="1" ht="19.5" customHeight="1" x14ac:dyDescent="0.35">
      <c r="A14" s="58" t="s">
        <v>27</v>
      </c>
      <c r="B14" s="59"/>
      <c r="C14" s="59"/>
      <c r="D14" s="59"/>
      <c r="E14" s="59"/>
      <c r="F14" s="59"/>
      <c r="G14" s="59"/>
      <c r="H14" s="60"/>
      <c r="I14" s="61"/>
    </row>
    <row r="15" spans="1:20" s="27" customFormat="1" ht="19.5" customHeight="1" x14ac:dyDescent="0.35">
      <c r="A15" s="62" t="s">
        <v>28</v>
      </c>
      <c r="B15" s="62"/>
      <c r="C15" s="62"/>
      <c r="D15" s="62"/>
      <c r="E15" s="62"/>
      <c r="F15" s="62"/>
      <c r="G15" s="62"/>
      <c r="H15" s="62"/>
      <c r="I15" s="32"/>
      <c r="J15" s="32"/>
      <c r="K15" s="32"/>
      <c r="L15" s="32"/>
    </row>
    <row r="16" spans="1:20" s="27" customFormat="1" ht="19.5" customHeight="1" x14ac:dyDescent="0.35">
      <c r="A16" s="48" t="s">
        <v>29</v>
      </c>
      <c r="B16" s="35" t="s">
        <v>14</v>
      </c>
      <c r="C16" s="36">
        <v>20152.875326343041</v>
      </c>
      <c r="D16" s="37">
        <v>21236.603727832968</v>
      </c>
      <c r="E16" s="37">
        <v>23261.607854136768</v>
      </c>
      <c r="F16" s="37">
        <v>22402.116639480031</v>
      </c>
      <c r="G16" s="37">
        <v>20623</v>
      </c>
      <c r="H16" s="37">
        <v>24700</v>
      </c>
      <c r="I16" s="63"/>
      <c r="J16" s="63"/>
      <c r="K16" s="63"/>
      <c r="L16" s="40"/>
    </row>
    <row r="17" spans="1:12" s="27" customFormat="1" ht="19.5" customHeight="1" x14ac:dyDescent="0.35">
      <c r="A17" s="48" t="s">
        <v>30</v>
      </c>
      <c r="B17" s="35" t="s">
        <v>14</v>
      </c>
      <c r="C17" s="36">
        <v>24321.495193253424</v>
      </c>
      <c r="D17" s="37">
        <v>27137.526413519819</v>
      </c>
      <c r="E17" s="37">
        <v>30018.722439878922</v>
      </c>
      <c r="F17" s="37">
        <v>33060.254713085109</v>
      </c>
      <c r="G17" s="37">
        <v>32573</v>
      </c>
      <c r="H17" s="37">
        <v>35269</v>
      </c>
      <c r="I17" s="63"/>
      <c r="J17" s="63"/>
      <c r="K17" s="63"/>
      <c r="L17" s="40"/>
    </row>
    <row r="18" spans="1:12" s="27" customFormat="1" ht="19.5" customHeight="1" x14ac:dyDescent="0.35">
      <c r="A18" s="48" t="s">
        <v>31</v>
      </c>
      <c r="B18" s="35" t="s">
        <v>14</v>
      </c>
      <c r="C18" s="36">
        <f>SUM(C16:C17)</f>
        <v>44474.370519596465</v>
      </c>
      <c r="D18" s="37">
        <f>SUM(D16:D17)</f>
        <v>48374.130141352784</v>
      </c>
      <c r="E18" s="37">
        <v>53280.330294015686</v>
      </c>
      <c r="F18" s="37">
        <f>SUM(F16:F17)</f>
        <v>55462.37135256514</v>
      </c>
      <c r="G18" s="37">
        <v>53196</v>
      </c>
      <c r="H18" s="37">
        <v>59970</v>
      </c>
      <c r="I18" s="64"/>
      <c r="J18" s="65"/>
      <c r="K18" s="66"/>
    </row>
    <row r="19" spans="1:12" s="27" customFormat="1" ht="19.5" customHeight="1" x14ac:dyDescent="0.35">
      <c r="A19" s="67" t="s">
        <v>32</v>
      </c>
      <c r="B19" s="68"/>
      <c r="C19" s="68"/>
      <c r="D19" s="68"/>
      <c r="E19" s="68"/>
      <c r="F19" s="68"/>
      <c r="G19" s="69"/>
      <c r="H19" s="62"/>
    </row>
    <row r="20" spans="1:12" s="27" customFormat="1" ht="19.5" customHeight="1" x14ac:dyDescent="0.35">
      <c r="A20" s="48" t="s">
        <v>29</v>
      </c>
      <c r="B20" s="35" t="s">
        <v>14</v>
      </c>
      <c r="C20" s="36">
        <v>864.20097620720844</v>
      </c>
      <c r="D20" s="37">
        <v>1015.1263902363224</v>
      </c>
      <c r="E20" s="37">
        <v>1464.9202783852813</v>
      </c>
      <c r="F20" s="70">
        <v>1071.9630617207392</v>
      </c>
      <c r="G20" s="71" t="s">
        <v>33</v>
      </c>
      <c r="H20" s="72"/>
      <c r="I20" s="39"/>
      <c r="J20" s="73"/>
    </row>
    <row r="21" spans="1:12" s="27" customFormat="1" ht="19.5" customHeight="1" x14ac:dyDescent="0.35">
      <c r="A21" s="48" t="s">
        <v>30</v>
      </c>
      <c r="B21" s="35" t="s">
        <v>14</v>
      </c>
      <c r="C21" s="36">
        <v>5932.2655145706303</v>
      </c>
      <c r="D21" s="37">
        <v>7710.1327569822952</v>
      </c>
      <c r="E21" s="37">
        <v>7376.5327417594217</v>
      </c>
      <c r="F21" s="37">
        <v>7287.9311114677948</v>
      </c>
      <c r="G21" s="74"/>
      <c r="H21" s="75"/>
      <c r="I21" s="39"/>
      <c r="J21" s="73"/>
    </row>
    <row r="22" spans="1:12" s="27" customFormat="1" ht="19.5" customHeight="1" x14ac:dyDescent="0.35">
      <c r="A22" s="48" t="s">
        <v>34</v>
      </c>
      <c r="B22" s="35" t="s">
        <v>14</v>
      </c>
      <c r="C22" s="36">
        <v>6797</v>
      </c>
      <c r="D22" s="37">
        <f>SUM(D20:D21)</f>
        <v>8725.2591472186177</v>
      </c>
      <c r="E22" s="37">
        <v>8842</v>
      </c>
      <c r="F22" s="37">
        <f>SUM(F20:F21)</f>
        <v>8359.8941731885334</v>
      </c>
      <c r="G22" s="76"/>
      <c r="H22" s="77"/>
      <c r="I22" s="78"/>
      <c r="J22" s="78"/>
    </row>
    <row r="23" spans="1:12" s="33" customFormat="1" ht="19.5" customHeight="1" x14ac:dyDescent="0.35">
      <c r="A23" s="29" t="s">
        <v>35</v>
      </c>
      <c r="B23" s="30" t="s">
        <v>7</v>
      </c>
      <c r="C23" s="30">
        <v>2021</v>
      </c>
      <c r="D23" s="30">
        <v>2020</v>
      </c>
      <c r="E23" s="30">
        <v>2019</v>
      </c>
      <c r="F23" s="30">
        <v>2018</v>
      </c>
      <c r="G23" s="30">
        <v>2017</v>
      </c>
      <c r="H23" s="30">
        <v>2016</v>
      </c>
      <c r="I23" s="32"/>
      <c r="J23" s="32"/>
      <c r="K23" s="32"/>
      <c r="L23" s="32"/>
    </row>
    <row r="24" spans="1:12" s="27" customFormat="1" ht="19.5" customHeight="1" x14ac:dyDescent="0.35">
      <c r="A24" s="48" t="s">
        <v>36</v>
      </c>
      <c r="B24" s="35" t="s">
        <v>14</v>
      </c>
      <c r="C24" s="36">
        <v>5805.989240776189</v>
      </c>
      <c r="D24" s="36">
        <v>6713</v>
      </c>
      <c r="E24" s="36">
        <v>9208</v>
      </c>
      <c r="F24" s="37">
        <v>10341.918335132586</v>
      </c>
      <c r="G24" s="37">
        <v>11385.182026834556</v>
      </c>
      <c r="H24" s="37">
        <v>12882</v>
      </c>
      <c r="I24" s="39"/>
      <c r="J24" s="79"/>
    </row>
    <row r="25" spans="1:12" s="27" customFormat="1" ht="19.5" customHeight="1" x14ac:dyDescent="0.35">
      <c r="A25" s="48" t="s">
        <v>37</v>
      </c>
      <c r="B25" s="35" t="s">
        <v>14</v>
      </c>
      <c r="C25" s="36">
        <v>1202.8453776839312</v>
      </c>
      <c r="D25" s="36">
        <v>3901</v>
      </c>
      <c r="E25" s="36">
        <v>10958</v>
      </c>
      <c r="F25" s="37">
        <v>12582.108031626009</v>
      </c>
      <c r="G25" s="37">
        <v>11455</v>
      </c>
      <c r="H25" s="37">
        <v>11087</v>
      </c>
      <c r="I25" s="39"/>
      <c r="J25" s="80"/>
      <c r="K25" s="40"/>
      <c r="L25" s="40"/>
    </row>
    <row r="26" spans="1:12" s="27" customFormat="1" ht="19.5" customHeight="1" x14ac:dyDescent="0.35">
      <c r="A26" s="48" t="s">
        <v>38</v>
      </c>
      <c r="B26" s="35" t="s">
        <v>14</v>
      </c>
      <c r="C26" s="36">
        <v>3223.2034812692636</v>
      </c>
      <c r="D26" s="37">
        <v>4580.5362752572601</v>
      </c>
      <c r="E26" s="37">
        <v>8538.3757656822509</v>
      </c>
      <c r="F26" s="37">
        <v>9276.6300852719469</v>
      </c>
      <c r="G26" s="81" t="s">
        <v>39</v>
      </c>
      <c r="H26" s="81" t="s">
        <v>39</v>
      </c>
      <c r="I26" s="39"/>
      <c r="J26" s="80"/>
      <c r="K26" s="40"/>
      <c r="L26" s="40"/>
    </row>
    <row r="27" spans="1:12" s="27" customFormat="1" ht="19.5" customHeight="1" x14ac:dyDescent="0.35">
      <c r="A27" s="34" t="s">
        <v>40</v>
      </c>
      <c r="B27" s="35" t="s">
        <v>14</v>
      </c>
      <c r="C27" s="36">
        <f>SUM(C24:C26)</f>
        <v>10232.038099729383</v>
      </c>
      <c r="D27" s="37">
        <f>SUM(D24:D26)</f>
        <v>15194.53627525726</v>
      </c>
      <c r="E27" s="37">
        <f>SUM(E24:E26)</f>
        <v>28704.375765682249</v>
      </c>
      <c r="F27" s="37">
        <f>SUM(F24:F26)</f>
        <v>32200.656452030544</v>
      </c>
      <c r="G27" s="82"/>
      <c r="H27" s="82"/>
      <c r="I27" s="39"/>
      <c r="J27" s="80"/>
      <c r="K27" s="40"/>
      <c r="L27" s="40"/>
    </row>
    <row r="28" spans="1:12" s="85" customFormat="1" ht="19.5" customHeight="1" x14ac:dyDescent="0.35">
      <c r="A28" s="29" t="s">
        <v>41</v>
      </c>
      <c r="B28" s="30" t="s">
        <v>42</v>
      </c>
      <c r="C28" s="83">
        <f>SUM(C8,C27)</f>
        <v>61502.875110103691</v>
      </c>
      <c r="D28" s="84">
        <f>SUM(D8,D27)</f>
        <v>72293.925563828656</v>
      </c>
      <c r="E28" s="84">
        <f>SUM(E8,E27)</f>
        <v>90826.159079842648</v>
      </c>
      <c r="F28" s="84">
        <f>SUM(F8,F27)</f>
        <v>96022.921977784208</v>
      </c>
      <c r="G28" s="84"/>
      <c r="H28" s="84"/>
      <c r="I28" s="27"/>
    </row>
    <row r="29" spans="1:12" s="61" customFormat="1" ht="19.5" customHeight="1" x14ac:dyDescent="0.35">
      <c r="A29" s="86" t="s">
        <v>43</v>
      </c>
      <c r="B29" s="87"/>
      <c r="C29" s="88"/>
      <c r="D29" s="89"/>
      <c r="E29" s="89"/>
      <c r="F29" s="87"/>
      <c r="G29" s="87"/>
      <c r="H29" s="90"/>
      <c r="I29" s="32"/>
      <c r="J29" s="32"/>
    </row>
    <row r="30" spans="1:12" s="33" customFormat="1" ht="19.5" customHeight="1" x14ac:dyDescent="0.35">
      <c r="A30" s="91" t="s">
        <v>44</v>
      </c>
      <c r="B30" s="30" t="s">
        <v>7</v>
      </c>
      <c r="C30" s="30">
        <v>2021</v>
      </c>
      <c r="D30" s="31" t="s">
        <v>8</v>
      </c>
      <c r="E30" s="31" t="s">
        <v>9</v>
      </c>
      <c r="F30" s="31" t="s">
        <v>10</v>
      </c>
      <c r="G30" s="30">
        <v>2017</v>
      </c>
      <c r="H30" s="30">
        <v>2016</v>
      </c>
      <c r="I30" s="32"/>
      <c r="J30" s="32"/>
      <c r="K30" s="32"/>
      <c r="L30" s="32"/>
    </row>
    <row r="31" spans="1:12" s="27" customFormat="1" ht="19.5" customHeight="1" x14ac:dyDescent="0.35">
      <c r="A31" s="67" t="s">
        <v>28</v>
      </c>
      <c r="B31" s="68"/>
      <c r="C31" s="68"/>
      <c r="D31" s="68"/>
      <c r="E31" s="68"/>
      <c r="F31" s="68"/>
      <c r="G31" s="68"/>
      <c r="H31" s="68"/>
      <c r="I31" s="92"/>
      <c r="J31" s="92"/>
    </row>
    <row r="32" spans="1:12" s="27" customFormat="1" ht="19.5" customHeight="1" x14ac:dyDescent="0.35">
      <c r="A32" s="48" t="s">
        <v>45</v>
      </c>
      <c r="B32" s="49" t="s">
        <v>46</v>
      </c>
      <c r="C32" s="37">
        <v>698280.8915501273</v>
      </c>
      <c r="D32" s="37">
        <v>752778.77430778719</v>
      </c>
      <c r="E32" s="37">
        <v>829555.17128763895</v>
      </c>
      <c r="F32" s="37">
        <v>837339.70027134859</v>
      </c>
      <c r="G32" s="37">
        <v>882348</v>
      </c>
      <c r="H32" s="37">
        <v>921944</v>
      </c>
      <c r="I32" s="92"/>
      <c r="J32" s="92"/>
    </row>
    <row r="33" spans="1:12" s="27" customFormat="1" ht="19.5" customHeight="1" x14ac:dyDescent="0.35">
      <c r="A33" s="48" t="s">
        <v>47</v>
      </c>
      <c r="B33" s="49" t="s">
        <v>46</v>
      </c>
      <c r="C33" s="37">
        <v>387297.744381578</v>
      </c>
      <c r="D33" s="37">
        <v>400897.90661898721</v>
      </c>
      <c r="E33" s="37">
        <v>431767.66794755083</v>
      </c>
      <c r="F33" s="37">
        <v>414008.94399929547</v>
      </c>
      <c r="G33" s="37">
        <v>384676</v>
      </c>
      <c r="H33" s="37">
        <v>448596</v>
      </c>
      <c r="J33" s="93"/>
    </row>
    <row r="34" spans="1:12" s="27" customFormat="1" ht="19.5" customHeight="1" x14ac:dyDescent="0.35">
      <c r="A34" s="48" t="s">
        <v>48</v>
      </c>
      <c r="B34" s="49" t="s">
        <v>46</v>
      </c>
      <c r="C34" s="37">
        <f>29047.7837295555+34870.5969757736+17422.5087420276+1197.37218571577</f>
        <v>82538.26163307247</v>
      </c>
      <c r="D34" s="37">
        <v>103222.80546543802</v>
      </c>
      <c r="E34" s="37">
        <v>108079.51009782281</v>
      </c>
      <c r="F34" s="37">
        <v>96741.410643098323</v>
      </c>
      <c r="G34" s="37">
        <v>82354</v>
      </c>
      <c r="H34" s="37">
        <v>81120</v>
      </c>
    </row>
    <row r="35" spans="1:12" s="27" customFormat="1" ht="19.5" customHeight="1" x14ac:dyDescent="0.35">
      <c r="A35" s="48" t="s">
        <v>31</v>
      </c>
      <c r="B35" s="49" t="s">
        <v>46</v>
      </c>
      <c r="C35" s="37">
        <f>SUM(C32:C34)</f>
        <v>1168116.8975647779</v>
      </c>
      <c r="D35" s="37">
        <v>1256899.4863922126</v>
      </c>
      <c r="E35" s="37">
        <v>1369402.3493330125</v>
      </c>
      <c r="F35" s="37">
        <v>1348090.0549137425</v>
      </c>
      <c r="G35" s="37">
        <v>1349378</v>
      </c>
      <c r="H35" s="37">
        <v>1451659</v>
      </c>
      <c r="L35" s="93"/>
    </row>
    <row r="36" spans="1:12" s="27" customFormat="1" x14ac:dyDescent="0.35">
      <c r="A36" s="67" t="s">
        <v>32</v>
      </c>
      <c r="B36" s="68"/>
      <c r="C36" s="68"/>
      <c r="D36" s="94"/>
      <c r="E36" s="94"/>
      <c r="F36" s="94"/>
      <c r="G36" s="68"/>
      <c r="H36" s="68"/>
    </row>
    <row r="37" spans="1:12" s="27" customFormat="1" ht="27" x14ac:dyDescent="0.35">
      <c r="A37" s="48" t="s">
        <v>45</v>
      </c>
      <c r="B37" s="49" t="s">
        <v>46</v>
      </c>
      <c r="C37" s="37">
        <v>42179.609275153256</v>
      </c>
      <c r="D37" s="37">
        <v>55276.755893997099</v>
      </c>
      <c r="E37" s="37">
        <v>54128.425966599825</v>
      </c>
      <c r="F37" s="37">
        <v>50947.294836099703</v>
      </c>
      <c r="G37" s="81" t="s">
        <v>49</v>
      </c>
      <c r="H37" s="81" t="s">
        <v>49</v>
      </c>
    </row>
    <row r="38" spans="1:12" s="27" customFormat="1" ht="19.5" customHeight="1" x14ac:dyDescent="0.35">
      <c r="A38" s="48" t="s">
        <v>47</v>
      </c>
      <c r="B38" s="49" t="s">
        <v>46</v>
      </c>
      <c r="C38" s="37">
        <v>17023.008945621386</v>
      </c>
      <c r="D38" s="37">
        <v>17610.238776328799</v>
      </c>
      <c r="E38" s="37">
        <v>25047.149547250523</v>
      </c>
      <c r="F38" s="37">
        <v>20846.281851691238</v>
      </c>
      <c r="G38" s="95"/>
      <c r="H38" s="95"/>
    </row>
    <row r="39" spans="1:12" s="27" customFormat="1" ht="19.5" customHeight="1" x14ac:dyDescent="0.35">
      <c r="A39" s="48" t="s">
        <v>48</v>
      </c>
      <c r="B39" s="49" t="s">
        <v>46</v>
      </c>
      <c r="C39" s="37">
        <f>5840.13862712384+3763.36084256903</f>
        <v>9603.4994696928698</v>
      </c>
      <c r="D39" s="37">
        <f>5680.5645181963+2988.008661+1756.65026910513</f>
        <v>10425.223448301431</v>
      </c>
      <c r="E39" s="37">
        <v>12713.090894774814</v>
      </c>
      <c r="F39" s="37">
        <v>10830.363932921224</v>
      </c>
      <c r="G39" s="95"/>
      <c r="H39" s="95"/>
      <c r="I39" s="39"/>
      <c r="J39" s="73"/>
      <c r="K39" s="73"/>
    </row>
    <row r="40" spans="1:12" s="27" customFormat="1" ht="19.5" customHeight="1" x14ac:dyDescent="0.35">
      <c r="A40" s="48" t="s">
        <v>34</v>
      </c>
      <c r="B40" s="49" t="s">
        <v>46</v>
      </c>
      <c r="C40" s="37">
        <f>SUM(C37:C39)</f>
        <v>68806.117690467509</v>
      </c>
      <c r="D40" s="37">
        <f>SUM(D37:D39)</f>
        <v>83312.218118627323</v>
      </c>
      <c r="E40" s="37">
        <v>91888.666408625155</v>
      </c>
      <c r="F40" s="37">
        <v>82623.940620712121</v>
      </c>
      <c r="G40" s="82"/>
      <c r="H40" s="82"/>
    </row>
    <row r="41" spans="1:12" s="27" customFormat="1" ht="19.5" customHeight="1" x14ac:dyDescent="0.35">
      <c r="A41" s="96" t="s">
        <v>50</v>
      </c>
      <c r="B41" s="97" t="s">
        <v>46</v>
      </c>
      <c r="C41" s="98">
        <f>SUM(C35,C40)</f>
        <v>1236923.0152552454</v>
      </c>
      <c r="D41" s="98">
        <f>SUM(D35,D40)</f>
        <v>1340211.7045108399</v>
      </c>
      <c r="E41" s="98">
        <f>SUM(E35,E40)</f>
        <v>1461291.0157416377</v>
      </c>
      <c r="F41" s="98">
        <f>SUM(F35,F40)</f>
        <v>1430713.9955344545</v>
      </c>
      <c r="G41" s="98">
        <v>1349378</v>
      </c>
      <c r="H41" s="98">
        <v>1451659</v>
      </c>
    </row>
    <row r="42" spans="1:12" s="27" customFormat="1" ht="19.5" customHeight="1" x14ac:dyDescent="0.35">
      <c r="A42" s="34" t="s">
        <v>51</v>
      </c>
      <c r="B42" s="35" t="s">
        <v>52</v>
      </c>
      <c r="C42" s="56">
        <v>1.1041940851330128</v>
      </c>
      <c r="D42" s="56">
        <v>1.1303623924537649</v>
      </c>
      <c r="E42" s="56">
        <v>1.1906276572969861</v>
      </c>
      <c r="F42" s="56">
        <v>1.1873203936920862</v>
      </c>
      <c r="G42" s="57">
        <v>1.2</v>
      </c>
      <c r="H42" s="57">
        <v>1.28</v>
      </c>
      <c r="L42" s="73"/>
    </row>
    <row r="43" spans="1:12" s="27" customFormat="1" ht="19.5" customHeight="1" x14ac:dyDescent="0.35">
      <c r="A43" s="34" t="s">
        <v>53</v>
      </c>
      <c r="B43" s="35" t="s">
        <v>54</v>
      </c>
      <c r="C43" s="99">
        <v>61.799800912078211</v>
      </c>
      <c r="D43" s="99">
        <v>71.512772800157521</v>
      </c>
      <c r="E43" s="99">
        <v>78.517461902489501</v>
      </c>
      <c r="F43" s="99">
        <v>80.223953994306072</v>
      </c>
      <c r="G43" s="100">
        <v>82.89</v>
      </c>
      <c r="H43" s="100">
        <v>96.55</v>
      </c>
    </row>
    <row r="44" spans="1:12" s="27" customFormat="1" ht="14.5" x14ac:dyDescent="0.35">
      <c r="A44" s="34" t="s">
        <v>55</v>
      </c>
      <c r="B44" s="35" t="s">
        <v>52</v>
      </c>
      <c r="C44" s="56">
        <v>0.66100484444230723</v>
      </c>
      <c r="D44" s="56">
        <v>0.68153082030257461</v>
      </c>
      <c r="E44" s="56">
        <v>0.72000588510879482</v>
      </c>
      <c r="F44" s="56">
        <v>0.73717127814112926</v>
      </c>
      <c r="G44" s="56">
        <v>0.78193482389752711</v>
      </c>
      <c r="H44" s="56">
        <v>0.81279849587738162</v>
      </c>
    </row>
    <row r="45" spans="1:12" s="33" customFormat="1" ht="19.5" customHeight="1" x14ac:dyDescent="0.35">
      <c r="A45" s="101" t="s">
        <v>56</v>
      </c>
      <c r="B45" s="102"/>
      <c r="C45" s="102"/>
      <c r="D45" s="102"/>
      <c r="E45" s="102"/>
      <c r="F45" s="102"/>
      <c r="G45" s="102"/>
      <c r="H45" s="102"/>
      <c r="I45" s="32"/>
      <c r="J45" s="32"/>
      <c r="K45" s="32"/>
      <c r="L45" s="32"/>
    </row>
    <row r="46" spans="1:12" s="33" customFormat="1" ht="19.5" customHeight="1" x14ac:dyDescent="0.35">
      <c r="A46" s="91" t="s">
        <v>57</v>
      </c>
      <c r="B46" s="30" t="s">
        <v>7</v>
      </c>
      <c r="C46" s="30" t="s">
        <v>58</v>
      </c>
      <c r="D46" s="30" t="s">
        <v>59</v>
      </c>
      <c r="E46" s="30" t="s">
        <v>60</v>
      </c>
      <c r="F46" s="30">
        <v>2018</v>
      </c>
      <c r="G46" s="30">
        <v>2017</v>
      </c>
      <c r="H46" s="30">
        <v>2016</v>
      </c>
      <c r="I46" s="32"/>
      <c r="J46" s="32"/>
      <c r="K46" s="32"/>
      <c r="L46" s="32"/>
    </row>
    <row r="47" spans="1:12" s="33" customFormat="1" ht="19.5" customHeight="1" x14ac:dyDescent="0.35">
      <c r="A47" s="67" t="s">
        <v>61</v>
      </c>
      <c r="B47" s="68"/>
      <c r="C47" s="68"/>
      <c r="D47" s="68"/>
      <c r="E47" s="68"/>
      <c r="F47" s="68"/>
      <c r="G47" s="68"/>
      <c r="H47" s="68"/>
    </row>
    <row r="48" spans="1:12" s="27" customFormat="1" ht="19.5" customHeight="1" x14ac:dyDescent="0.35">
      <c r="A48" s="48" t="s">
        <v>62</v>
      </c>
      <c r="B48" s="35" t="s">
        <v>14</v>
      </c>
      <c r="C48" s="37">
        <v>405.23335694460002</v>
      </c>
      <c r="D48" s="37">
        <v>2349</v>
      </c>
      <c r="E48" s="37">
        <v>7879</v>
      </c>
      <c r="F48" s="37">
        <v>9261</v>
      </c>
      <c r="G48" s="37">
        <v>8161</v>
      </c>
      <c r="H48" s="37">
        <v>7711</v>
      </c>
      <c r="I48" s="61"/>
      <c r="J48" s="61"/>
      <c r="K48" s="61"/>
      <c r="L48" s="61"/>
    </row>
    <row r="49" spans="1:12" s="27" customFormat="1" ht="19.5" customHeight="1" x14ac:dyDescent="0.35">
      <c r="A49" s="48" t="s">
        <v>63</v>
      </c>
      <c r="B49" s="35" t="s">
        <v>14</v>
      </c>
      <c r="C49" s="37">
        <f>267.979758074315+528.857258034616</f>
        <v>796.83701610893104</v>
      </c>
      <c r="D49" s="37">
        <v>1541</v>
      </c>
      <c r="E49" s="37">
        <v>3011</v>
      </c>
      <c r="F49" s="37">
        <v>3270</v>
      </c>
      <c r="G49" s="37">
        <v>3245</v>
      </c>
      <c r="H49" s="37">
        <v>3327</v>
      </c>
      <c r="L49" s="63"/>
    </row>
    <row r="50" spans="1:12" s="27" customFormat="1" ht="19.5" customHeight="1" x14ac:dyDescent="0.35">
      <c r="A50" s="48" t="s">
        <v>64</v>
      </c>
      <c r="B50" s="35" t="s">
        <v>14</v>
      </c>
      <c r="C50" s="37">
        <v>0.77500463040000001</v>
      </c>
      <c r="D50" s="37">
        <v>11</v>
      </c>
      <c r="E50" s="37">
        <v>69</v>
      </c>
      <c r="F50" s="37">
        <v>52</v>
      </c>
      <c r="G50" s="37">
        <v>49</v>
      </c>
      <c r="H50" s="37">
        <v>49</v>
      </c>
      <c r="L50" s="63"/>
    </row>
    <row r="51" spans="1:12" s="27" customFormat="1" ht="19.5" customHeight="1" x14ac:dyDescent="0.35">
      <c r="A51" s="48" t="s">
        <v>65</v>
      </c>
      <c r="B51" s="35" t="s">
        <v>14</v>
      </c>
      <c r="C51" s="37">
        <f>SUM(C48:C50)</f>
        <v>1202.845377683931</v>
      </c>
      <c r="D51" s="37">
        <v>3901</v>
      </c>
      <c r="E51" s="37">
        <v>10958</v>
      </c>
      <c r="F51" s="37">
        <v>12582</v>
      </c>
      <c r="G51" s="37">
        <v>11455</v>
      </c>
      <c r="H51" s="37">
        <v>11087</v>
      </c>
      <c r="L51" s="66"/>
    </row>
    <row r="52" spans="1:12" s="33" customFormat="1" ht="19.5" customHeight="1" x14ac:dyDescent="0.35">
      <c r="A52" s="29" t="s">
        <v>66</v>
      </c>
      <c r="B52" s="30" t="s">
        <v>7</v>
      </c>
      <c r="C52" s="30">
        <v>2021</v>
      </c>
      <c r="D52" s="30">
        <v>2020</v>
      </c>
      <c r="E52" s="30">
        <v>2019</v>
      </c>
      <c r="F52" s="30">
        <v>2018</v>
      </c>
      <c r="G52" s="30">
        <v>2017</v>
      </c>
      <c r="H52" s="30">
        <v>2016</v>
      </c>
      <c r="L52" s="66"/>
    </row>
    <row r="53" spans="1:12" s="27" customFormat="1" ht="19.5" customHeight="1" x14ac:dyDescent="0.35">
      <c r="A53" s="67" t="s">
        <v>61</v>
      </c>
      <c r="B53" s="68"/>
      <c r="C53" s="68"/>
      <c r="D53" s="68"/>
      <c r="E53" s="68"/>
      <c r="F53" s="68"/>
      <c r="G53" s="68"/>
      <c r="H53" s="68"/>
      <c r="L53" s="66"/>
    </row>
    <row r="54" spans="1:12" s="27" customFormat="1" ht="19.5" customHeight="1" x14ac:dyDescent="0.35">
      <c r="A54" s="48" t="s">
        <v>62</v>
      </c>
      <c r="B54" s="49" t="s">
        <v>67</v>
      </c>
      <c r="C54" s="37">
        <v>4092844.51988</v>
      </c>
      <c r="D54" s="37">
        <v>23165953.62328</v>
      </c>
      <c r="E54" s="37">
        <v>76960530.80390799</v>
      </c>
      <c r="F54" s="37">
        <v>75856373</v>
      </c>
      <c r="G54" s="37">
        <v>67548829</v>
      </c>
      <c r="H54" s="37">
        <v>63760282</v>
      </c>
      <c r="I54" s="64"/>
      <c r="J54" s="66"/>
      <c r="K54" s="66"/>
      <c r="L54" s="66"/>
    </row>
    <row r="55" spans="1:12" s="27" customFormat="1" ht="19.5" customHeight="1" x14ac:dyDescent="0.35">
      <c r="A55" s="48" t="s">
        <v>63</v>
      </c>
      <c r="B55" s="49" t="s">
        <v>67</v>
      </c>
      <c r="C55" s="37">
        <f>1255123.55381692+2476982.61218</f>
        <v>3732106.1659969203</v>
      </c>
      <c r="D55" s="37">
        <v>7343733.5662241662</v>
      </c>
      <c r="E55" s="37">
        <v>13972605.994921502</v>
      </c>
      <c r="F55" s="37">
        <v>14049502</v>
      </c>
      <c r="G55" s="37">
        <v>13943349</v>
      </c>
      <c r="H55" s="37">
        <v>14295725</v>
      </c>
      <c r="I55" s="64"/>
      <c r="J55" s="66"/>
      <c r="K55" s="66"/>
      <c r="L55" s="66"/>
    </row>
    <row r="56" spans="1:12" s="27" customFormat="1" ht="19.5" customHeight="1" x14ac:dyDescent="0.35">
      <c r="A56" s="48" t="s">
        <v>64</v>
      </c>
      <c r="B56" s="49" t="s">
        <v>67</v>
      </c>
      <c r="C56" s="37">
        <v>10940.293319999999</v>
      </c>
      <c r="D56" s="37">
        <v>156973.41461600002</v>
      </c>
      <c r="E56" s="37">
        <v>785066.37223875523</v>
      </c>
      <c r="F56" s="37">
        <v>448043</v>
      </c>
      <c r="G56" s="37">
        <v>427452</v>
      </c>
      <c r="H56" s="37">
        <v>427425</v>
      </c>
      <c r="I56" s="64"/>
      <c r="J56" s="66"/>
      <c r="K56" s="66"/>
      <c r="L56" s="66"/>
    </row>
    <row r="57" spans="1:12" s="27" customFormat="1" ht="19.5" customHeight="1" x14ac:dyDescent="0.35">
      <c r="A57" s="48" t="s">
        <v>65</v>
      </c>
      <c r="B57" s="49" t="s">
        <v>67</v>
      </c>
      <c r="C57" s="37">
        <f>SUM(C54:C56)</f>
        <v>7835890.979196921</v>
      </c>
      <c r="D57" s="37">
        <v>30666660.604120165</v>
      </c>
      <c r="E57" s="37">
        <v>91718203.171068251</v>
      </c>
      <c r="F57" s="37">
        <v>90353918</v>
      </c>
      <c r="G57" s="37">
        <v>81919630</v>
      </c>
      <c r="H57" s="37">
        <v>78483432</v>
      </c>
    </row>
    <row r="58" spans="1:12" s="27" customFormat="1" ht="19.5" customHeight="1" x14ac:dyDescent="0.35">
      <c r="A58" s="91" t="s">
        <v>68</v>
      </c>
      <c r="B58" s="30" t="s">
        <v>7</v>
      </c>
      <c r="C58" s="30">
        <v>2021</v>
      </c>
      <c r="D58" s="30">
        <v>2020</v>
      </c>
      <c r="E58" s="30">
        <v>2019</v>
      </c>
      <c r="F58" s="30">
        <v>2018</v>
      </c>
      <c r="G58" s="30">
        <v>2017</v>
      </c>
      <c r="H58" s="30">
        <v>2016</v>
      </c>
    </row>
    <row r="59" spans="1:12" s="27" customFormat="1" ht="28.9" customHeight="1" x14ac:dyDescent="0.25">
      <c r="A59" s="48" t="s">
        <v>69</v>
      </c>
      <c r="B59" s="35" t="s">
        <v>70</v>
      </c>
      <c r="C59" s="37">
        <v>13382.311787271188</v>
      </c>
      <c r="D59" s="37">
        <v>14713.519809515699</v>
      </c>
      <c r="E59" s="103" t="s">
        <v>71</v>
      </c>
      <c r="F59" s="81" t="s">
        <v>71</v>
      </c>
      <c r="G59" s="81" t="s">
        <v>71</v>
      </c>
      <c r="H59" s="81" t="s">
        <v>71</v>
      </c>
    </row>
    <row r="60" spans="1:12" s="27" customFormat="1" ht="19.5" customHeight="1" x14ac:dyDescent="0.35">
      <c r="A60" s="48" t="s">
        <v>72</v>
      </c>
      <c r="B60" s="35" t="s">
        <v>70</v>
      </c>
      <c r="C60" s="37">
        <v>11717</v>
      </c>
      <c r="D60" s="37">
        <v>0</v>
      </c>
      <c r="E60" s="95"/>
      <c r="F60" s="95"/>
      <c r="G60" s="95"/>
      <c r="H60" s="95"/>
    </row>
    <row r="61" spans="1:12" s="27" customFormat="1" ht="19.5" customHeight="1" x14ac:dyDescent="0.35">
      <c r="A61" s="48" t="s">
        <v>73</v>
      </c>
      <c r="B61" s="35" t="s">
        <v>70</v>
      </c>
      <c r="C61" s="37">
        <v>205683.4725</v>
      </c>
      <c r="D61" s="37">
        <f>224459869.500496/1000</f>
        <v>224459.86950049599</v>
      </c>
      <c r="E61" s="95"/>
      <c r="F61" s="95"/>
      <c r="G61" s="95"/>
      <c r="H61" s="95"/>
    </row>
    <row r="62" spans="1:12" s="27" customFormat="1" ht="19.5" customHeight="1" x14ac:dyDescent="0.35">
      <c r="A62" s="48" t="s">
        <v>74</v>
      </c>
      <c r="B62" s="35" t="s">
        <v>75</v>
      </c>
      <c r="C62" s="50">
        <f>(SUM(C59:C60)/C61)</f>
        <v>0.12202882167535939</v>
      </c>
      <c r="D62" s="50">
        <f>(SUM(D59:D60)/D61)</f>
        <v>6.5550781269981928E-2</v>
      </c>
      <c r="E62" s="95"/>
      <c r="F62" s="95"/>
      <c r="G62" s="95"/>
      <c r="H62" s="95"/>
    </row>
    <row r="63" spans="1:12" s="27" customFormat="1" ht="19.5" customHeight="1" x14ac:dyDescent="0.35">
      <c r="A63" s="101" t="s">
        <v>76</v>
      </c>
      <c r="B63" s="102"/>
      <c r="C63" s="102"/>
      <c r="D63" s="102"/>
      <c r="E63" s="82"/>
      <c r="F63" s="82"/>
      <c r="G63" s="82"/>
      <c r="H63" s="82"/>
    </row>
    <row r="64" spans="1:12" s="27" customFormat="1" ht="19.5" customHeight="1" x14ac:dyDescent="0.35">
      <c r="A64" s="104" t="s">
        <v>77</v>
      </c>
      <c r="B64" s="105" t="s">
        <v>7</v>
      </c>
      <c r="C64" s="105">
        <v>2021</v>
      </c>
      <c r="D64" s="30">
        <v>2020</v>
      </c>
      <c r="E64" s="30">
        <v>2019</v>
      </c>
      <c r="F64" s="30">
        <v>2018</v>
      </c>
      <c r="G64" s="30">
        <v>2017</v>
      </c>
      <c r="H64" s="30">
        <v>2016</v>
      </c>
      <c r="I64" s="32"/>
      <c r="J64" s="32"/>
      <c r="K64" s="32"/>
      <c r="L64" s="32"/>
    </row>
    <row r="65" spans="1:13" s="27" customFormat="1" ht="19.5" customHeight="1" x14ac:dyDescent="0.35">
      <c r="A65" s="48" t="s">
        <v>78</v>
      </c>
      <c r="B65" s="49" t="s">
        <v>79</v>
      </c>
      <c r="C65" s="37">
        <v>97.719019057940002</v>
      </c>
      <c r="D65" s="37">
        <v>120.4730744806314</v>
      </c>
      <c r="E65" s="37">
        <v>468.4858160210469</v>
      </c>
      <c r="F65" s="37">
        <v>592.49939217998735</v>
      </c>
      <c r="G65" s="37">
        <v>882.48170643200569</v>
      </c>
      <c r="H65" s="37">
        <v>637.55302549215276</v>
      </c>
    </row>
    <row r="66" spans="1:13" s="27" customFormat="1" ht="19.5" customHeight="1" x14ac:dyDescent="0.35">
      <c r="A66" s="48" t="s">
        <v>80</v>
      </c>
      <c r="B66" s="49" t="s">
        <v>79</v>
      </c>
      <c r="C66" s="37">
        <f>222.31696+1.802+2.43443</f>
        <v>226.55338999999998</v>
      </c>
      <c r="D66" s="37">
        <v>176.89703449599997</v>
      </c>
      <c r="E66" s="37">
        <v>538.45048647359999</v>
      </c>
      <c r="F66" s="37">
        <v>265.59679191200001</v>
      </c>
      <c r="G66" s="38">
        <v>219.36208071199999</v>
      </c>
      <c r="H66" s="38">
        <v>208</v>
      </c>
      <c r="K66" s="73"/>
      <c r="L66" s="73"/>
    </row>
    <row r="67" spans="1:13" s="27" customFormat="1" ht="19.5" customHeight="1" x14ac:dyDescent="0.35">
      <c r="A67" s="48" t="s">
        <v>81</v>
      </c>
      <c r="B67" s="49" t="s">
        <v>75</v>
      </c>
      <c r="C67" s="106">
        <v>1</v>
      </c>
      <c r="D67" s="106">
        <v>1</v>
      </c>
      <c r="E67" s="106">
        <v>1</v>
      </c>
      <c r="F67" s="106">
        <v>1</v>
      </c>
      <c r="G67" s="106">
        <v>1</v>
      </c>
      <c r="H67" s="106">
        <v>1</v>
      </c>
      <c r="K67" s="73"/>
      <c r="L67" s="73"/>
    </row>
    <row r="68" spans="1:13" s="78" customFormat="1" ht="19.5" customHeight="1" x14ac:dyDescent="0.35">
      <c r="A68" s="101" t="s">
        <v>82</v>
      </c>
      <c r="B68" s="102"/>
      <c r="C68" s="102"/>
      <c r="D68" s="102"/>
      <c r="E68" s="102"/>
      <c r="F68" s="102"/>
      <c r="G68" s="102"/>
      <c r="H68" s="102"/>
    </row>
    <row r="69" spans="1:13" s="27" customFormat="1" ht="19.5" customHeight="1" x14ac:dyDescent="0.35">
      <c r="A69" s="29" t="s">
        <v>83</v>
      </c>
      <c r="B69" s="30" t="s">
        <v>7</v>
      </c>
      <c r="C69" s="30">
        <v>2021</v>
      </c>
      <c r="D69" s="30">
        <v>2020</v>
      </c>
      <c r="E69" s="30">
        <v>2019</v>
      </c>
      <c r="F69" s="31" t="s">
        <v>10</v>
      </c>
      <c r="G69" s="30">
        <v>2017</v>
      </c>
      <c r="H69" s="30">
        <v>2016</v>
      </c>
      <c r="K69" s="32"/>
      <c r="L69" s="32"/>
    </row>
    <row r="70" spans="1:13" s="27" customFormat="1" ht="19.5" customHeight="1" x14ac:dyDescent="0.35">
      <c r="A70" s="48" t="s">
        <v>28</v>
      </c>
      <c r="B70" s="49" t="s">
        <v>84</v>
      </c>
      <c r="C70" s="37">
        <v>414529.3656591071</v>
      </c>
      <c r="D70" s="37">
        <v>515152.66252191697</v>
      </c>
      <c r="E70" s="37">
        <v>339740.72753683652</v>
      </c>
      <c r="F70" s="37">
        <v>386592.33754470566</v>
      </c>
      <c r="G70" s="37">
        <v>385276.20669032598</v>
      </c>
      <c r="H70" s="37">
        <v>353767</v>
      </c>
      <c r="K70" s="40"/>
      <c r="L70" s="40"/>
    </row>
    <row r="71" spans="1:13" s="78" customFormat="1" ht="19.5" customHeight="1" x14ac:dyDescent="0.35">
      <c r="A71" s="101" t="s">
        <v>85</v>
      </c>
      <c r="B71" s="107"/>
      <c r="C71" s="107"/>
      <c r="D71" s="107"/>
      <c r="E71" s="107"/>
      <c r="F71" s="107"/>
      <c r="G71" s="107"/>
      <c r="H71" s="102"/>
    </row>
    <row r="72" spans="1:13" s="27" customFormat="1" ht="19.5" customHeight="1" x14ac:dyDescent="0.35">
      <c r="A72" s="29" t="s">
        <v>86</v>
      </c>
      <c r="B72" s="30" t="s">
        <v>7</v>
      </c>
      <c r="C72" s="30">
        <v>2021</v>
      </c>
      <c r="D72" s="30">
        <v>2020</v>
      </c>
      <c r="E72" s="30">
        <v>2019</v>
      </c>
      <c r="F72" s="30">
        <v>2018</v>
      </c>
      <c r="G72" s="30">
        <v>2017</v>
      </c>
      <c r="H72" s="30">
        <v>2016</v>
      </c>
      <c r="K72" s="32"/>
      <c r="L72" s="32"/>
    </row>
    <row r="73" spans="1:13" s="27" customFormat="1" ht="19.5" customHeight="1" x14ac:dyDescent="0.35">
      <c r="A73" s="48" t="s">
        <v>87</v>
      </c>
      <c r="B73" s="49" t="s">
        <v>79</v>
      </c>
      <c r="C73" s="37">
        <f>631.084489999999+16.4018923144844</f>
        <v>647.48638231448342</v>
      </c>
      <c r="D73" s="37">
        <v>745.26110783046818</v>
      </c>
      <c r="E73" s="37">
        <v>1023.0201349755361</v>
      </c>
      <c r="F73" s="37">
        <v>1151.0572187667995</v>
      </c>
      <c r="G73" s="37">
        <v>1268</v>
      </c>
      <c r="H73" s="108">
        <v>1433</v>
      </c>
      <c r="K73" s="92"/>
      <c r="L73" s="92"/>
    </row>
    <row r="74" spans="1:13" s="27" customFormat="1" ht="19.5" customHeight="1" x14ac:dyDescent="0.35">
      <c r="A74" s="48" t="s">
        <v>88</v>
      </c>
      <c r="B74" s="49" t="s">
        <v>79</v>
      </c>
      <c r="C74" s="37">
        <v>2112.9646400000001</v>
      </c>
      <c r="D74" s="37">
        <v>1039.1951020609131</v>
      </c>
      <c r="E74" s="37">
        <v>866.43237909090908</v>
      </c>
      <c r="F74" s="37">
        <v>832.48077000000012</v>
      </c>
      <c r="G74" s="37">
        <v>1038</v>
      </c>
      <c r="H74" s="108">
        <v>1167</v>
      </c>
      <c r="K74" s="92"/>
      <c r="L74" s="92"/>
    </row>
    <row r="75" spans="1:13" s="27" customFormat="1" ht="19.5" customHeight="1" x14ac:dyDescent="0.35">
      <c r="A75" s="48" t="s">
        <v>89</v>
      </c>
      <c r="B75" s="49" t="s">
        <v>79</v>
      </c>
      <c r="C75" s="37">
        <f>602.8440869+0.79606</f>
        <v>603.64014689999999</v>
      </c>
      <c r="D75" s="37">
        <v>351.1261586</v>
      </c>
      <c r="E75" s="37">
        <v>662.07858480000004</v>
      </c>
      <c r="F75" s="37">
        <v>830.95815819999996</v>
      </c>
      <c r="G75" s="37">
        <v>1403</v>
      </c>
      <c r="H75" s="108">
        <v>617</v>
      </c>
    </row>
    <row r="76" spans="1:13" s="27" customFormat="1" ht="19.5" customHeight="1" x14ac:dyDescent="0.35">
      <c r="A76" s="48" t="s">
        <v>90</v>
      </c>
      <c r="B76" s="49" t="s">
        <v>79</v>
      </c>
      <c r="C76" s="37">
        <v>153.49180000000001</v>
      </c>
      <c r="D76" s="37">
        <v>86.61760000000001</v>
      </c>
      <c r="E76" s="37">
        <v>107.1998</v>
      </c>
      <c r="F76" s="37">
        <v>130.70001789999998</v>
      </c>
      <c r="G76" s="37">
        <v>150</v>
      </c>
      <c r="H76" s="108">
        <v>165</v>
      </c>
      <c r="I76" s="92"/>
      <c r="J76" s="92"/>
      <c r="K76" s="92"/>
      <c r="L76" s="92"/>
    </row>
    <row r="77" spans="1:13" s="27" customFormat="1" ht="19.5" customHeight="1" x14ac:dyDescent="0.35">
      <c r="A77" s="34" t="s">
        <v>91</v>
      </c>
      <c r="B77" s="35" t="s">
        <v>79</v>
      </c>
      <c r="C77" s="37">
        <v>1122.85736475</v>
      </c>
      <c r="D77" s="37">
        <v>982.95462224999994</v>
      </c>
      <c r="E77" s="37">
        <v>1297.79667469641</v>
      </c>
      <c r="F77" s="37">
        <v>1477.8622391102103</v>
      </c>
      <c r="G77" s="37">
        <v>1367</v>
      </c>
      <c r="H77" s="108">
        <v>1537</v>
      </c>
      <c r="I77" s="109"/>
      <c r="J77" s="110"/>
      <c r="K77" s="110"/>
      <c r="L77" s="110"/>
    </row>
    <row r="78" spans="1:13" s="27" customFormat="1" ht="19.5" customHeight="1" x14ac:dyDescent="0.35">
      <c r="A78" s="34" t="s">
        <v>92</v>
      </c>
      <c r="B78" s="35" t="s">
        <v>79</v>
      </c>
      <c r="C78" s="37">
        <v>115.76036999999999</v>
      </c>
      <c r="D78" s="37">
        <v>242.74879000000001</v>
      </c>
      <c r="E78" s="37">
        <v>97.390364170330002</v>
      </c>
      <c r="F78" s="37">
        <v>345.16202113624007</v>
      </c>
      <c r="G78" s="37">
        <v>300</v>
      </c>
      <c r="H78" s="108">
        <v>371</v>
      </c>
    </row>
    <row r="79" spans="1:13" s="27" customFormat="1" ht="19.5" customHeight="1" x14ac:dyDescent="0.35">
      <c r="A79" s="34" t="s">
        <v>93</v>
      </c>
      <c r="B79" s="35" t="s">
        <v>79</v>
      </c>
      <c r="C79" s="37">
        <v>0</v>
      </c>
      <c r="D79" s="37">
        <v>3.3570000000000003E-2</v>
      </c>
      <c r="E79" s="37">
        <v>1.8225341426600001</v>
      </c>
      <c r="F79" s="108">
        <v>0</v>
      </c>
      <c r="G79" s="37">
        <v>9</v>
      </c>
      <c r="H79" s="108">
        <v>50</v>
      </c>
    </row>
    <row r="80" spans="1:13" s="27" customFormat="1" ht="19.5" customHeight="1" x14ac:dyDescent="0.35">
      <c r="A80" s="34" t="s">
        <v>94</v>
      </c>
      <c r="B80" s="35" t="s">
        <v>79</v>
      </c>
      <c r="C80" s="37">
        <f>SUM(C73:C79)</f>
        <v>4756.2007039644832</v>
      </c>
      <c r="D80" s="37">
        <v>3447.9369507413812</v>
      </c>
      <c r="E80" s="37">
        <v>4055.7404718758448</v>
      </c>
      <c r="F80" s="37">
        <v>4768.2204251132498</v>
      </c>
      <c r="G80" s="37">
        <v>5534</v>
      </c>
      <c r="H80" s="108">
        <v>5341</v>
      </c>
      <c r="I80" s="111"/>
      <c r="J80" s="112"/>
      <c r="K80" s="112"/>
      <c r="L80" s="113"/>
      <c r="M80" s="111"/>
    </row>
    <row r="81" spans="1:13" s="27" customFormat="1" ht="19.5" customHeight="1" x14ac:dyDescent="0.35">
      <c r="A81" s="48" t="s">
        <v>95</v>
      </c>
      <c r="B81" s="49" t="s">
        <v>96</v>
      </c>
      <c r="C81" s="37">
        <v>45282</v>
      </c>
      <c r="D81" s="37">
        <v>43853</v>
      </c>
      <c r="E81" s="37">
        <v>45157</v>
      </c>
      <c r="F81" s="37">
        <v>44220</v>
      </c>
      <c r="G81" s="37">
        <v>44928</v>
      </c>
      <c r="H81" s="37">
        <v>43213</v>
      </c>
      <c r="I81" s="111"/>
      <c r="J81" s="112"/>
      <c r="K81" s="112"/>
      <c r="L81" s="113"/>
      <c r="M81" s="111"/>
    </row>
    <row r="82" spans="1:13" s="27" customFormat="1" ht="19.5" customHeight="1" x14ac:dyDescent="0.35">
      <c r="A82" s="48" t="s">
        <v>97</v>
      </c>
      <c r="B82" s="51" t="s">
        <v>98</v>
      </c>
      <c r="C82" s="114">
        <f>(C73*1000)/C81</f>
        <v>14.298979336479913</v>
      </c>
      <c r="D82" s="114">
        <v>16.994529629226466</v>
      </c>
      <c r="E82" s="114">
        <v>22.654740903415551</v>
      </c>
      <c r="F82" s="114">
        <v>26.030240134934406</v>
      </c>
      <c r="G82" s="114">
        <v>28.222934472934472</v>
      </c>
      <c r="H82" s="114">
        <v>33.1613171962141</v>
      </c>
      <c r="I82" s="111"/>
      <c r="J82" s="112"/>
      <c r="K82" s="112"/>
      <c r="L82" s="113"/>
      <c r="M82" s="111"/>
    </row>
    <row r="83" spans="1:13" s="85" customFormat="1" ht="19.5" customHeight="1" x14ac:dyDescent="0.35">
      <c r="A83" s="67" t="s">
        <v>99</v>
      </c>
      <c r="B83" s="68"/>
      <c r="C83" s="68"/>
      <c r="D83" s="68"/>
      <c r="E83" s="68"/>
      <c r="F83" s="68"/>
      <c r="G83" s="68"/>
      <c r="H83" s="115"/>
      <c r="I83" s="92"/>
      <c r="J83" s="92"/>
      <c r="K83" s="92"/>
      <c r="L83" s="92"/>
    </row>
    <row r="84" spans="1:13" s="27" customFormat="1" ht="19.5" customHeight="1" x14ac:dyDescent="0.35">
      <c r="A84" s="48" t="s">
        <v>100</v>
      </c>
      <c r="B84" s="51" t="s">
        <v>75</v>
      </c>
      <c r="C84" s="116">
        <v>0.95418323921983961</v>
      </c>
      <c r="D84" s="116">
        <v>0.94333679450286034</v>
      </c>
      <c r="E84" s="116">
        <v>0.97367062528130222</v>
      </c>
      <c r="F84" s="116">
        <v>0.98</v>
      </c>
      <c r="G84" s="116">
        <v>0.98</v>
      </c>
      <c r="H84" s="116">
        <v>0.98</v>
      </c>
      <c r="I84" s="39"/>
      <c r="J84" s="117"/>
      <c r="K84" s="117"/>
      <c r="L84" s="117"/>
    </row>
    <row r="85" spans="1:13" s="78" customFormat="1" ht="19.5" customHeight="1" x14ac:dyDescent="0.35">
      <c r="A85" s="101" t="s">
        <v>101</v>
      </c>
      <c r="B85" s="102"/>
      <c r="C85" s="102"/>
      <c r="D85" s="102"/>
      <c r="E85" s="102"/>
      <c r="F85" s="102"/>
      <c r="G85" s="102"/>
      <c r="H85" s="102"/>
    </row>
    <row r="86" spans="1:13" s="78" customFormat="1" ht="19.5" customHeight="1" x14ac:dyDescent="0.35">
      <c r="A86" s="118" t="s">
        <v>102</v>
      </c>
      <c r="B86" s="119" t="s">
        <v>103</v>
      </c>
      <c r="C86" s="120"/>
      <c r="D86" s="119"/>
      <c r="E86" s="30" t="s">
        <v>104</v>
      </c>
      <c r="F86" s="30"/>
      <c r="G86" s="59"/>
      <c r="H86" s="60"/>
    </row>
    <row r="87" spans="1:13" s="78" customFormat="1" ht="33" customHeight="1" x14ac:dyDescent="0.35">
      <c r="A87" s="121"/>
      <c r="B87" s="30" t="s">
        <v>105</v>
      </c>
      <c r="C87" s="58" t="s">
        <v>106</v>
      </c>
      <c r="D87" s="30"/>
      <c r="E87" s="30" t="s">
        <v>105</v>
      </c>
      <c r="F87" s="30" t="s">
        <v>106</v>
      </c>
      <c r="G87" s="58"/>
      <c r="H87" s="60"/>
    </row>
    <row r="88" spans="1:13" s="27" customFormat="1" ht="19.5" customHeight="1" x14ac:dyDescent="0.35">
      <c r="A88" s="34" t="s">
        <v>107</v>
      </c>
      <c r="B88" s="108">
        <v>0</v>
      </c>
      <c r="C88" s="122">
        <v>0</v>
      </c>
      <c r="D88" s="37"/>
      <c r="E88" s="37">
        <v>2</v>
      </c>
      <c r="F88" s="122">
        <v>17190.905008333331</v>
      </c>
      <c r="G88" s="123"/>
      <c r="H88" s="124"/>
    </row>
    <row r="89" spans="1:13" s="27" customFormat="1" ht="19.5" customHeight="1" x14ac:dyDescent="0.35">
      <c r="A89" s="34" t="s">
        <v>108</v>
      </c>
      <c r="B89" s="108">
        <v>13</v>
      </c>
      <c r="C89" s="122">
        <v>53671.209899999994</v>
      </c>
      <c r="D89" s="37"/>
      <c r="E89" s="37">
        <v>7</v>
      </c>
      <c r="F89" s="122">
        <v>59711.196299999996</v>
      </c>
      <c r="G89" s="123"/>
      <c r="H89" s="124"/>
    </row>
    <row r="90" spans="1:13" s="27" customFormat="1" ht="19.5" customHeight="1" x14ac:dyDescent="0.35">
      <c r="A90" s="34" t="s">
        <v>109</v>
      </c>
      <c r="B90" s="108">
        <v>2</v>
      </c>
      <c r="C90" s="122">
        <v>14557.9874</v>
      </c>
      <c r="D90" s="37"/>
      <c r="E90" s="37">
        <v>1</v>
      </c>
      <c r="F90" s="122">
        <v>626</v>
      </c>
      <c r="G90" s="123"/>
      <c r="H90" s="124"/>
    </row>
    <row r="91" spans="1:13" s="27" customFormat="1" ht="19.5" customHeight="1" x14ac:dyDescent="0.35">
      <c r="A91" s="34" t="s">
        <v>110</v>
      </c>
      <c r="B91" s="108">
        <v>0</v>
      </c>
      <c r="C91" s="122">
        <v>0</v>
      </c>
      <c r="D91" s="37"/>
      <c r="E91" s="37">
        <v>6</v>
      </c>
      <c r="F91" s="122">
        <v>19486.71329</v>
      </c>
      <c r="G91" s="123"/>
      <c r="H91" s="124"/>
    </row>
    <row r="92" spans="1:13" s="27" customFormat="1" ht="19.5" customHeight="1" x14ac:dyDescent="0.35">
      <c r="A92" s="125" t="s">
        <v>111</v>
      </c>
      <c r="B92" s="30" t="s">
        <v>112</v>
      </c>
      <c r="C92" s="30">
        <v>2021</v>
      </c>
      <c r="D92" s="30">
        <v>2020</v>
      </c>
      <c r="E92" s="30">
        <v>2019</v>
      </c>
      <c r="F92" s="30">
        <v>2018</v>
      </c>
      <c r="G92" s="30">
        <v>2017</v>
      </c>
      <c r="H92" s="30">
        <v>2016</v>
      </c>
    </row>
    <row r="93" spans="1:13" s="27" customFormat="1" ht="19.5" customHeight="1" x14ac:dyDescent="0.35">
      <c r="A93" s="126" t="s">
        <v>113</v>
      </c>
      <c r="B93" s="35" t="s">
        <v>75</v>
      </c>
      <c r="C93" s="50">
        <f>165243.991414181/1217363.36291822</f>
        <v>0.13573925127668043</v>
      </c>
      <c r="D93" s="50">
        <v>0.12017052135600721</v>
      </c>
      <c r="E93" s="50">
        <v>0.11580976527061794</v>
      </c>
      <c r="F93" s="50">
        <v>7.1999999999999995E-2</v>
      </c>
      <c r="G93" s="127">
        <v>3.4000000000000002E-2</v>
      </c>
      <c r="H93" s="127">
        <v>3.5000000000000003E-2</v>
      </c>
    </row>
    <row r="94" spans="1:13" s="27" customFormat="1" ht="19.5" customHeight="1" x14ac:dyDescent="0.35">
      <c r="A94" s="128"/>
      <c r="B94" s="111"/>
      <c r="C94" s="111"/>
      <c r="D94" s="112"/>
      <c r="E94" s="111"/>
      <c r="F94" s="111"/>
      <c r="G94" s="111"/>
      <c r="H94" s="111"/>
    </row>
    <row r="95" spans="1:13" s="27" customFormat="1" ht="19.5" customHeight="1" x14ac:dyDescent="0.35">
      <c r="A95" s="24" t="s">
        <v>114</v>
      </c>
      <c r="B95" s="25"/>
      <c r="C95" s="25"/>
      <c r="D95" s="25"/>
      <c r="E95" s="25"/>
      <c r="F95" s="25"/>
      <c r="G95" s="25"/>
      <c r="H95" s="26"/>
    </row>
    <row r="96" spans="1:13" s="33" customFormat="1" ht="19.5" customHeight="1" x14ac:dyDescent="0.35">
      <c r="A96" s="129" t="s">
        <v>115</v>
      </c>
      <c r="B96" s="130"/>
      <c r="C96" s="130"/>
      <c r="D96" s="130"/>
      <c r="E96" s="130"/>
      <c r="F96" s="130"/>
      <c r="G96" s="130"/>
      <c r="H96" s="131"/>
      <c r="I96" s="85"/>
    </row>
    <row r="97" spans="1:14" s="27" customFormat="1" ht="19.5" customHeight="1" x14ac:dyDescent="0.35">
      <c r="A97" s="125"/>
      <c r="B97" s="30" t="s">
        <v>112</v>
      </c>
      <c r="C97" s="30">
        <v>2021</v>
      </c>
      <c r="D97" s="30">
        <v>2020</v>
      </c>
      <c r="E97" s="30">
        <v>2019</v>
      </c>
      <c r="F97" s="30">
        <v>2018</v>
      </c>
      <c r="G97" s="30">
        <v>2017</v>
      </c>
      <c r="H97" s="30">
        <v>2016</v>
      </c>
      <c r="J97" s="32"/>
      <c r="K97" s="32"/>
      <c r="L97" s="32"/>
      <c r="M97" s="32"/>
    </row>
    <row r="98" spans="1:14" s="33" customFormat="1" ht="19.5" customHeight="1" x14ac:dyDescent="0.35">
      <c r="A98" s="132" t="s">
        <v>28</v>
      </c>
      <c r="B98" s="94"/>
      <c r="C98" s="94"/>
      <c r="D98" s="94"/>
      <c r="E98" s="94"/>
      <c r="F98" s="94"/>
      <c r="G98" s="94"/>
      <c r="H98" s="133"/>
      <c r="I98" s="85"/>
      <c r="J98" s="32"/>
      <c r="K98" s="32"/>
      <c r="L98" s="32"/>
      <c r="M98" s="32"/>
    </row>
    <row r="99" spans="1:14" s="27" customFormat="1" ht="25.9" customHeight="1" x14ac:dyDescent="0.35">
      <c r="A99" s="34" t="s">
        <v>116</v>
      </c>
      <c r="B99" s="35" t="s">
        <v>117</v>
      </c>
      <c r="C99" s="49">
        <v>6.2</v>
      </c>
      <c r="D99" s="99">
        <v>6</v>
      </c>
      <c r="E99" s="99">
        <v>5.75</v>
      </c>
      <c r="F99" s="134">
        <v>5.4</v>
      </c>
      <c r="G99" s="134">
        <v>5.0999999999999996</v>
      </c>
      <c r="H99" s="134">
        <v>4.8</v>
      </c>
      <c r="J99" s="39"/>
      <c r="K99" s="40"/>
      <c r="L99" s="40"/>
      <c r="M99" s="40"/>
    </row>
    <row r="100" spans="1:14" s="27" customFormat="1" ht="27" customHeight="1" x14ac:dyDescent="0.35">
      <c r="A100" s="34" t="s">
        <v>118</v>
      </c>
      <c r="B100" s="35" t="s">
        <v>117</v>
      </c>
      <c r="C100" s="49">
        <v>11.6</v>
      </c>
      <c r="D100" s="99">
        <v>10.4</v>
      </c>
      <c r="E100" s="99">
        <v>9.3000000000000007</v>
      </c>
      <c r="F100" s="99">
        <v>8.5</v>
      </c>
      <c r="G100" s="99">
        <v>7.7</v>
      </c>
      <c r="H100" s="99">
        <v>6.2</v>
      </c>
    </row>
    <row r="101" spans="1:14" s="27" customFormat="1" ht="19.5" customHeight="1" x14ac:dyDescent="0.35">
      <c r="A101" s="128"/>
      <c r="B101" s="111"/>
      <c r="C101" s="111"/>
      <c r="D101" s="111"/>
      <c r="E101" s="111"/>
      <c r="F101" s="111"/>
      <c r="G101" s="111"/>
      <c r="H101" s="111"/>
      <c r="I101" s="113"/>
      <c r="J101" s="111"/>
      <c r="K101" s="111"/>
      <c r="L101" s="111"/>
      <c r="N101" s="111"/>
    </row>
    <row r="102" spans="1:14" s="27" customFormat="1" ht="19.5" customHeight="1" x14ac:dyDescent="0.35">
      <c r="A102" s="24" t="s">
        <v>119</v>
      </c>
      <c r="B102" s="25"/>
      <c r="C102" s="25"/>
      <c r="D102" s="25"/>
      <c r="E102" s="25"/>
      <c r="F102" s="25"/>
      <c r="G102" s="25"/>
      <c r="H102" s="26"/>
    </row>
    <row r="103" spans="1:14" s="27" customFormat="1" ht="19.5" customHeight="1" x14ac:dyDescent="0.35">
      <c r="A103" s="125"/>
      <c r="B103" s="30" t="s">
        <v>112</v>
      </c>
      <c r="C103" s="30">
        <v>2021</v>
      </c>
      <c r="D103" s="30">
        <v>2020</v>
      </c>
      <c r="E103" s="30">
        <v>2019</v>
      </c>
      <c r="F103" s="30">
        <v>2018</v>
      </c>
      <c r="G103" s="30">
        <v>2017</v>
      </c>
      <c r="H103" s="30">
        <v>2016</v>
      </c>
    </row>
    <row r="104" spans="1:14" s="27" customFormat="1" ht="23.5" customHeight="1" x14ac:dyDescent="0.35">
      <c r="A104" s="48" t="s">
        <v>120</v>
      </c>
      <c r="B104" s="49" t="s">
        <v>121</v>
      </c>
      <c r="C104" s="135" t="s">
        <v>122</v>
      </c>
      <c r="D104" s="136">
        <v>15.7</v>
      </c>
      <c r="E104" s="136">
        <v>14.1</v>
      </c>
      <c r="F104" s="136">
        <v>12.3</v>
      </c>
      <c r="G104" s="137" t="s">
        <v>123</v>
      </c>
      <c r="H104" s="137" t="s">
        <v>123</v>
      </c>
    </row>
    <row r="105" spans="1:14" s="27" customFormat="1" ht="28" x14ac:dyDescent="0.35">
      <c r="A105" s="48" t="s">
        <v>124</v>
      </c>
      <c r="B105" s="49" t="s">
        <v>121</v>
      </c>
      <c r="C105" s="135">
        <v>77</v>
      </c>
      <c r="D105" s="50" t="s">
        <v>125</v>
      </c>
      <c r="E105" s="50" t="s">
        <v>125</v>
      </c>
      <c r="F105" s="106" t="s">
        <v>125</v>
      </c>
      <c r="G105" s="138"/>
      <c r="H105" s="138"/>
    </row>
    <row r="106" spans="1:14" s="27" customFormat="1" ht="28" x14ac:dyDescent="0.35">
      <c r="A106" s="48" t="s">
        <v>124</v>
      </c>
      <c r="B106" s="49" t="s">
        <v>22</v>
      </c>
      <c r="C106" s="45">
        <v>0.25700000000000001</v>
      </c>
      <c r="D106" s="50" t="s">
        <v>125</v>
      </c>
      <c r="E106" s="50" t="s">
        <v>125</v>
      </c>
      <c r="F106" s="106" t="s">
        <v>125</v>
      </c>
      <c r="G106" s="139"/>
      <c r="H106" s="139"/>
    </row>
    <row r="107" spans="1:14" s="33" customFormat="1" ht="19.5" customHeight="1" x14ac:dyDescent="0.35">
      <c r="A107" s="341" t="s">
        <v>126</v>
      </c>
      <c r="B107" s="342"/>
      <c r="C107" s="342"/>
      <c r="D107" s="342"/>
      <c r="E107" s="342"/>
      <c r="F107" s="342"/>
      <c r="G107" s="342"/>
      <c r="H107" s="343"/>
      <c r="I107" s="27"/>
    </row>
    <row r="108" spans="1:14" s="27" customFormat="1" ht="19.5" customHeight="1" x14ac:dyDescent="0.35">
      <c r="A108" s="29" t="s">
        <v>127</v>
      </c>
      <c r="B108" s="30" t="s">
        <v>112</v>
      </c>
      <c r="C108" s="30">
        <v>2021</v>
      </c>
      <c r="D108" s="30" t="s">
        <v>128</v>
      </c>
      <c r="E108" s="30" t="s">
        <v>129</v>
      </c>
      <c r="F108" s="30" t="s">
        <v>130</v>
      </c>
      <c r="G108" s="30" t="s">
        <v>131</v>
      </c>
      <c r="H108" s="30">
        <v>2016</v>
      </c>
    </row>
    <row r="109" spans="1:14" s="27" customFormat="1" ht="19.5" customHeight="1" x14ac:dyDescent="0.35">
      <c r="A109" s="34" t="s">
        <v>132</v>
      </c>
      <c r="B109" s="35" t="s">
        <v>133</v>
      </c>
      <c r="C109" s="140">
        <f>448/462879</f>
        <v>9.6785553027897145E-4</v>
      </c>
      <c r="D109" s="140">
        <v>1.4769878094469582E-3</v>
      </c>
      <c r="E109" s="50">
        <f>790/398108</f>
        <v>1.9843861464728164E-3</v>
      </c>
      <c r="F109" s="50">
        <f>661/381661</f>
        <v>1.7319034431078888E-3</v>
      </c>
      <c r="G109" s="50">
        <f>673/365558</f>
        <v>1.8410211238709042E-3</v>
      </c>
      <c r="H109" s="50">
        <v>1.4666287240330102E-3</v>
      </c>
    </row>
    <row r="110" spans="1:14" s="27" customFormat="1" ht="19.5" customHeight="1" x14ac:dyDescent="0.35">
      <c r="A110" s="34" t="s">
        <v>134</v>
      </c>
      <c r="B110" s="35" t="s">
        <v>133</v>
      </c>
      <c r="C110" s="140">
        <f>1032/462879</f>
        <v>2.2295243465354875E-3</v>
      </c>
      <c r="D110" s="140">
        <v>3.0236221985263743E-3</v>
      </c>
      <c r="E110" s="50">
        <f>1820/398108</f>
        <v>4.5716237804816788E-3</v>
      </c>
      <c r="F110" s="50">
        <f>1594/381661</f>
        <v>4.1764812228653175E-3</v>
      </c>
      <c r="G110" s="50">
        <f>1539/365558</f>
        <v>4.2100022431460944E-3</v>
      </c>
      <c r="H110" s="50">
        <v>5.9165491383165354E-3</v>
      </c>
    </row>
    <row r="111" spans="1:14" s="27" customFormat="1" ht="19.5" customHeight="1" x14ac:dyDescent="0.35">
      <c r="A111" s="34" t="s">
        <v>135</v>
      </c>
      <c r="B111" s="35" t="s">
        <v>133</v>
      </c>
      <c r="C111" s="140">
        <f>4595/462879</f>
        <v>9.9270003607854328E-3</v>
      </c>
      <c r="D111" s="140">
        <f>6337/416388</f>
        <v>1.5218978452789226E-2</v>
      </c>
      <c r="E111" s="50">
        <f>6123/398108</f>
        <v>1.5380248575763361E-2</v>
      </c>
      <c r="F111" s="50">
        <f>5172/381661</f>
        <v>1.3551292901291985E-2</v>
      </c>
      <c r="G111" s="50">
        <f>5182/365558</f>
        <v>1.4175589099404199E-2</v>
      </c>
      <c r="H111" s="50">
        <v>2.1111323061720366E-2</v>
      </c>
    </row>
    <row r="112" spans="1:14" s="27" customFormat="1" ht="19.5" customHeight="1" x14ac:dyDescent="0.35">
      <c r="A112" s="34" t="s">
        <v>136</v>
      </c>
      <c r="B112" s="35" t="s">
        <v>133</v>
      </c>
      <c r="C112" s="140">
        <f>11570/462879</f>
        <v>2.4995733226177898E-2</v>
      </c>
      <c r="D112" s="140">
        <f>10060/416388</f>
        <v>2.4160158313880322E-2</v>
      </c>
      <c r="E112" s="50">
        <f>7306/398108</f>
        <v>1.8351804033076451E-2</v>
      </c>
      <c r="F112" s="50">
        <f>5811/381661</f>
        <v>1.5225553567170867E-2</v>
      </c>
      <c r="G112" s="50">
        <f>5431/365558</f>
        <v>1.4856739559796257E-2</v>
      </c>
      <c r="H112" s="50">
        <v>1.0732344948574181E-2</v>
      </c>
    </row>
    <row r="113" spans="1:9" s="27" customFormat="1" ht="19.5" customHeight="1" x14ac:dyDescent="0.35">
      <c r="A113" s="34" t="s">
        <v>137</v>
      </c>
      <c r="B113" s="35" t="s">
        <v>133</v>
      </c>
      <c r="C113" s="140">
        <f>7407/462879</f>
        <v>1.6002022126732903E-2</v>
      </c>
      <c r="D113" s="140">
        <f>7079/416388</f>
        <v>1.7000970248902465E-2</v>
      </c>
      <c r="E113" s="50">
        <f>7193/398108</f>
        <v>1.8067961457694896E-2</v>
      </c>
      <c r="F113" s="50">
        <f>6115/381661</f>
        <v>1.6022071943426235E-2</v>
      </c>
      <c r="G113" s="50">
        <f>5687/365558</f>
        <v>1.5557038828311786E-2</v>
      </c>
      <c r="H113" s="50">
        <v>1.6986625221636058E-2</v>
      </c>
    </row>
    <row r="114" spans="1:9" s="33" customFormat="1" ht="19.5" customHeight="1" x14ac:dyDescent="0.35">
      <c r="A114" s="141" t="s">
        <v>138</v>
      </c>
      <c r="B114" s="53" t="s">
        <v>133</v>
      </c>
      <c r="C114" s="142">
        <f>SUM(C109:C113)</f>
        <v>5.4122135590510698E-2</v>
      </c>
      <c r="D114" s="142">
        <f t="shared" ref="D114:G114" si="0">SUM(D109:D113)</f>
        <v>6.088071702354534E-2</v>
      </c>
      <c r="E114" s="142">
        <f t="shared" si="0"/>
        <v>5.8356023993489207E-2</v>
      </c>
      <c r="F114" s="142">
        <f t="shared" si="0"/>
        <v>5.0707303077862295E-2</v>
      </c>
      <c r="G114" s="142">
        <f t="shared" si="0"/>
        <v>5.0640390854529246E-2</v>
      </c>
      <c r="H114" s="45">
        <v>5.6213471094280154E-2</v>
      </c>
      <c r="I114" s="85"/>
    </row>
    <row r="115" spans="1:9" s="27" customFormat="1" ht="19.5" customHeight="1" x14ac:dyDescent="0.35">
      <c r="A115" s="129" t="s">
        <v>139</v>
      </c>
      <c r="B115" s="130"/>
      <c r="C115" s="130"/>
      <c r="D115" s="143"/>
      <c r="E115" s="130"/>
      <c r="F115" s="130"/>
      <c r="G115" s="130"/>
      <c r="H115" s="131"/>
    </row>
    <row r="116" spans="1:9" s="27" customFormat="1" ht="19.5" customHeight="1" x14ac:dyDescent="0.35">
      <c r="A116" s="125"/>
      <c r="B116" s="30" t="s">
        <v>112</v>
      </c>
      <c r="C116" s="30">
        <v>2021</v>
      </c>
      <c r="D116" s="30">
        <v>2020</v>
      </c>
      <c r="E116" s="30">
        <v>2019</v>
      </c>
      <c r="F116" s="30">
        <v>2018</v>
      </c>
      <c r="G116" s="30">
        <v>2017</v>
      </c>
      <c r="H116" s="30">
        <v>2016</v>
      </c>
    </row>
    <row r="117" spans="1:9" s="27" customFormat="1" ht="19.5" customHeight="1" x14ac:dyDescent="0.35">
      <c r="A117" s="48" t="s">
        <v>140</v>
      </c>
      <c r="B117" s="49" t="s">
        <v>141</v>
      </c>
      <c r="C117" s="136">
        <v>330.3</v>
      </c>
      <c r="D117" s="136">
        <v>117.6</v>
      </c>
      <c r="E117" s="136">
        <v>100.3</v>
      </c>
      <c r="F117" s="136">
        <v>106.3</v>
      </c>
      <c r="G117" s="136">
        <v>62.2</v>
      </c>
      <c r="H117" s="136">
        <v>84.9</v>
      </c>
    </row>
    <row r="118" spans="1:9" s="27" customFormat="1" ht="19.5" customHeight="1" x14ac:dyDescent="0.35">
      <c r="A118" s="48" t="s">
        <v>142</v>
      </c>
      <c r="B118" s="49" t="s">
        <v>141</v>
      </c>
      <c r="C118" s="136">
        <v>102</v>
      </c>
      <c r="D118" s="136">
        <v>20.6</v>
      </c>
      <c r="E118" s="136">
        <v>20.3</v>
      </c>
      <c r="F118" s="136">
        <v>19</v>
      </c>
      <c r="G118" s="136">
        <v>22.9</v>
      </c>
      <c r="H118" s="136">
        <v>15.1</v>
      </c>
    </row>
    <row r="119" spans="1:9" s="27" customFormat="1" ht="19.5" customHeight="1" x14ac:dyDescent="0.35">
      <c r="A119" s="48" t="s">
        <v>143</v>
      </c>
      <c r="B119" s="49" t="s">
        <v>141</v>
      </c>
      <c r="C119" s="136">
        <v>905</v>
      </c>
      <c r="D119" s="136">
        <v>739</v>
      </c>
      <c r="E119" s="136">
        <v>760.5</v>
      </c>
      <c r="F119" s="136">
        <v>392.5</v>
      </c>
      <c r="G119" s="136">
        <v>367.9</v>
      </c>
      <c r="H119" s="136">
        <v>361.5</v>
      </c>
    </row>
    <row r="120" spans="1:9" s="27" customFormat="1" ht="19.5" customHeight="1" x14ac:dyDescent="0.35">
      <c r="A120" s="48" t="s">
        <v>144</v>
      </c>
      <c r="B120" s="49" t="s">
        <v>141</v>
      </c>
      <c r="C120" s="136" t="s">
        <v>145</v>
      </c>
      <c r="D120" s="136" t="s">
        <v>146</v>
      </c>
      <c r="E120" s="136" t="s">
        <v>147</v>
      </c>
      <c r="F120" s="136" t="s">
        <v>148</v>
      </c>
      <c r="G120" s="136" t="s">
        <v>149</v>
      </c>
      <c r="H120" s="136" t="s">
        <v>150</v>
      </c>
    </row>
    <row r="121" spans="1:9" s="27" customFormat="1" ht="19.5" customHeight="1" x14ac:dyDescent="0.35">
      <c r="A121" s="128"/>
      <c r="B121" s="111"/>
      <c r="C121" s="111"/>
      <c r="D121" s="144"/>
      <c r="E121" s="144"/>
      <c r="F121" s="144"/>
      <c r="G121" s="144"/>
      <c r="H121" s="144"/>
    </row>
    <row r="122" spans="1:9" s="27" customFormat="1" ht="21" customHeight="1" x14ac:dyDescent="0.35">
      <c r="A122" s="24" t="s">
        <v>151</v>
      </c>
      <c r="B122" s="25"/>
      <c r="C122" s="25"/>
      <c r="D122" s="25"/>
      <c r="E122" s="145"/>
      <c r="F122" s="146"/>
      <c r="G122" s="146"/>
      <c r="H122" s="146"/>
    </row>
    <row r="123" spans="1:9" s="27" customFormat="1" ht="34.5" customHeight="1" x14ac:dyDescent="0.35">
      <c r="A123" s="129" t="s">
        <v>152</v>
      </c>
      <c r="B123" s="130"/>
      <c r="C123" s="130"/>
      <c r="D123" s="130"/>
      <c r="E123" s="147"/>
      <c r="F123" s="111"/>
      <c r="G123" s="111"/>
      <c r="H123" s="111"/>
    </row>
    <row r="124" spans="1:9" s="33" customFormat="1" ht="21" customHeight="1" x14ac:dyDescent="0.35">
      <c r="A124" s="29" t="s">
        <v>127</v>
      </c>
      <c r="B124" s="148" t="s">
        <v>153</v>
      </c>
      <c r="C124" s="148" t="s">
        <v>154</v>
      </c>
      <c r="D124" s="149" t="s">
        <v>155</v>
      </c>
      <c r="E124" s="150"/>
      <c r="F124" s="28"/>
      <c r="G124" s="28"/>
      <c r="H124" s="28"/>
      <c r="I124" s="85"/>
    </row>
    <row r="125" spans="1:9" s="27" customFormat="1" ht="21" customHeight="1" x14ac:dyDescent="0.35">
      <c r="A125" s="48" t="s">
        <v>134</v>
      </c>
      <c r="B125" s="49">
        <v>0</v>
      </c>
      <c r="C125" s="49">
        <v>0</v>
      </c>
      <c r="D125" s="151">
        <v>0</v>
      </c>
      <c r="E125" s="150"/>
      <c r="F125" s="111"/>
      <c r="G125" s="111"/>
      <c r="H125" s="111"/>
    </row>
    <row r="126" spans="1:9" s="27" customFormat="1" ht="21" customHeight="1" x14ac:dyDescent="0.35">
      <c r="A126" s="48" t="s">
        <v>156</v>
      </c>
      <c r="B126" s="49">
        <v>0</v>
      </c>
      <c r="C126" s="49">
        <v>1</v>
      </c>
      <c r="D126" s="151">
        <v>1</v>
      </c>
      <c r="E126" s="150"/>
      <c r="F126" s="111"/>
      <c r="G126" s="111"/>
      <c r="H126" s="111"/>
    </row>
    <row r="127" spans="1:9" s="27" customFormat="1" ht="21" customHeight="1" x14ac:dyDescent="0.35">
      <c r="A127" s="48" t="s">
        <v>135</v>
      </c>
      <c r="B127" s="49">
        <v>1</v>
      </c>
      <c r="C127" s="49">
        <v>0</v>
      </c>
      <c r="D127" s="151">
        <v>0</v>
      </c>
      <c r="E127" s="150"/>
      <c r="F127" s="111"/>
      <c r="G127" s="111"/>
      <c r="H127" s="111"/>
    </row>
    <row r="128" spans="1:9" s="27" customFormat="1" ht="21" customHeight="1" x14ac:dyDescent="0.35">
      <c r="A128" s="48" t="s">
        <v>157</v>
      </c>
      <c r="B128" s="49">
        <v>0</v>
      </c>
      <c r="C128" s="49">
        <v>23</v>
      </c>
      <c r="D128" s="151">
        <v>0</v>
      </c>
      <c r="E128" s="150"/>
      <c r="F128" s="111"/>
      <c r="G128" s="111"/>
      <c r="H128" s="111"/>
    </row>
    <row r="129" spans="1:9" s="27" customFormat="1" ht="21" customHeight="1" x14ac:dyDescent="0.35">
      <c r="A129" s="48" t="s">
        <v>158</v>
      </c>
      <c r="B129" s="49">
        <v>0</v>
      </c>
      <c r="C129" s="49">
        <v>0</v>
      </c>
      <c r="D129" s="151">
        <v>1</v>
      </c>
      <c r="E129" s="150"/>
      <c r="F129" s="111"/>
      <c r="G129" s="111"/>
      <c r="H129" s="111"/>
    </row>
    <row r="130" spans="1:9" s="33" customFormat="1" ht="21" customHeight="1" x14ac:dyDescent="0.35">
      <c r="A130" s="29" t="s">
        <v>159</v>
      </c>
      <c r="B130" s="148"/>
      <c r="C130" s="148"/>
      <c r="D130" s="149"/>
      <c r="E130" s="150"/>
      <c r="F130" s="28"/>
      <c r="G130" s="28"/>
      <c r="H130" s="28"/>
      <c r="I130" s="85"/>
    </row>
    <row r="131" spans="1:9" s="27" customFormat="1" ht="21" customHeight="1" x14ac:dyDescent="0.35">
      <c r="A131" s="48" t="s">
        <v>160</v>
      </c>
      <c r="B131" s="49">
        <v>1</v>
      </c>
      <c r="C131" s="49">
        <v>21</v>
      </c>
      <c r="D131" s="151">
        <v>2</v>
      </c>
      <c r="E131" s="150"/>
      <c r="F131" s="111"/>
      <c r="G131" s="111"/>
      <c r="H131" s="111"/>
    </row>
    <row r="132" spans="1:9" s="27" customFormat="1" ht="21" customHeight="1" x14ac:dyDescent="0.35">
      <c r="A132" s="48" t="s">
        <v>161</v>
      </c>
      <c r="B132" s="49">
        <v>0</v>
      </c>
      <c r="C132" s="49">
        <v>3</v>
      </c>
      <c r="D132" s="151">
        <v>0</v>
      </c>
      <c r="E132" s="150"/>
      <c r="F132" s="111"/>
      <c r="G132" s="111"/>
      <c r="H132" s="111"/>
    </row>
    <row r="133" spans="1:9" s="27" customFormat="1" ht="21" customHeight="1" x14ac:dyDescent="0.35">
      <c r="A133" s="48" t="s">
        <v>162</v>
      </c>
      <c r="B133" s="49">
        <v>0</v>
      </c>
      <c r="C133" s="49">
        <v>0</v>
      </c>
      <c r="D133" s="151">
        <v>0</v>
      </c>
      <c r="E133" s="150"/>
      <c r="F133" s="111"/>
      <c r="G133" s="111"/>
      <c r="H133" s="111"/>
    </row>
    <row r="134" spans="1:9" s="33" customFormat="1" ht="21" customHeight="1" x14ac:dyDescent="0.35">
      <c r="A134" s="29" t="s">
        <v>163</v>
      </c>
      <c r="B134" s="148"/>
      <c r="C134" s="148"/>
      <c r="D134" s="149"/>
      <c r="E134" s="150"/>
      <c r="F134" s="28"/>
      <c r="G134" s="28"/>
      <c r="H134" s="28"/>
      <c r="I134" s="85"/>
    </row>
    <row r="135" spans="1:9" s="27" customFormat="1" ht="21" customHeight="1" x14ac:dyDescent="0.35">
      <c r="A135" s="48" t="s">
        <v>164</v>
      </c>
      <c r="B135" s="49">
        <v>1</v>
      </c>
      <c r="C135" s="49">
        <v>24</v>
      </c>
      <c r="D135" s="151">
        <v>2</v>
      </c>
      <c r="E135" s="150"/>
      <c r="F135" s="111"/>
      <c r="G135" s="111"/>
      <c r="H135" s="111"/>
    </row>
    <row r="136" spans="1:9" s="27" customFormat="1" ht="21" customHeight="1" x14ac:dyDescent="0.35">
      <c r="A136" s="48" t="s">
        <v>165</v>
      </c>
      <c r="B136" s="49">
        <v>0</v>
      </c>
      <c r="C136" s="49">
        <v>0</v>
      </c>
      <c r="D136" s="151">
        <v>0</v>
      </c>
      <c r="E136" s="150"/>
      <c r="F136" s="111"/>
      <c r="G136" s="111"/>
      <c r="H136" s="111"/>
    </row>
    <row r="137" spans="1:9" s="33" customFormat="1" ht="21" customHeight="1" x14ac:dyDescent="0.35">
      <c r="A137" s="29" t="s">
        <v>166</v>
      </c>
      <c r="B137" s="148"/>
      <c r="C137" s="148"/>
      <c r="D137" s="149"/>
      <c r="E137" s="150"/>
      <c r="F137" s="28"/>
      <c r="G137" s="28"/>
      <c r="H137" s="28"/>
      <c r="I137" s="85"/>
    </row>
    <row r="138" spans="1:9" s="27" customFormat="1" ht="21" customHeight="1" x14ac:dyDescent="0.35">
      <c r="A138" s="48" t="s">
        <v>167</v>
      </c>
      <c r="B138" s="49">
        <v>1</v>
      </c>
      <c r="C138" s="49">
        <v>24</v>
      </c>
      <c r="D138" s="151">
        <v>2</v>
      </c>
      <c r="E138" s="150"/>
      <c r="F138" s="111"/>
      <c r="G138" s="111"/>
      <c r="H138" s="111"/>
    </row>
    <row r="139" spans="1:9" s="27" customFormat="1" ht="21" customHeight="1" x14ac:dyDescent="0.35">
      <c r="A139" s="48" t="s">
        <v>168</v>
      </c>
      <c r="B139" s="49">
        <v>0</v>
      </c>
      <c r="C139" s="49">
        <v>0</v>
      </c>
      <c r="D139" s="151">
        <v>0</v>
      </c>
      <c r="E139" s="150"/>
      <c r="F139" s="111"/>
      <c r="G139" s="111"/>
      <c r="H139" s="111"/>
    </row>
    <row r="140" spans="1:9" s="33" customFormat="1" ht="21" customHeight="1" x14ac:dyDescent="0.35">
      <c r="A140" s="48" t="s">
        <v>138</v>
      </c>
      <c r="B140" s="51">
        <v>1</v>
      </c>
      <c r="C140" s="51">
        <v>24</v>
      </c>
      <c r="D140" s="152">
        <v>2</v>
      </c>
      <c r="E140" s="153"/>
      <c r="F140" s="28"/>
      <c r="G140" s="28"/>
      <c r="H140" s="28"/>
      <c r="I140" s="85"/>
    </row>
    <row r="141" spans="1:9" s="27" customFormat="1" x14ac:dyDescent="0.35">
      <c r="A141" s="128"/>
      <c r="B141" s="111"/>
      <c r="C141" s="111"/>
      <c r="D141" s="111"/>
      <c r="E141" s="111"/>
      <c r="F141" s="111"/>
      <c r="G141" s="111"/>
      <c r="H141" s="111"/>
    </row>
    <row r="142" spans="1:9" s="27" customFormat="1" ht="14" x14ac:dyDescent="0.35">
      <c r="A142" s="154" t="s">
        <v>169</v>
      </c>
      <c r="B142" s="155"/>
      <c r="C142" s="155"/>
      <c r="D142" s="155"/>
      <c r="E142" s="155"/>
      <c r="F142" s="155"/>
      <c r="G142" s="156"/>
      <c r="H142" s="156"/>
    </row>
    <row r="143" spans="1:9" s="27" customFormat="1" ht="14" x14ac:dyDescent="0.25">
      <c r="A143" s="15" t="s">
        <v>170</v>
      </c>
      <c r="B143" s="155"/>
      <c r="C143" s="155"/>
      <c r="D143" s="155"/>
      <c r="E143" s="155"/>
      <c r="F143" s="155"/>
      <c r="G143" s="157"/>
      <c r="H143" s="157"/>
    </row>
    <row r="144" spans="1:9" s="27" customFormat="1" ht="14.5" x14ac:dyDescent="0.35">
      <c r="A144" s="158" t="s">
        <v>171</v>
      </c>
      <c r="B144" s="155"/>
      <c r="C144" s="155"/>
      <c r="D144" s="155"/>
      <c r="E144" s="155"/>
      <c r="F144" s="155"/>
      <c r="G144" s="155"/>
      <c r="H144" s="155"/>
    </row>
    <row r="145" spans="1:8" s="27" customFormat="1" ht="14.5" x14ac:dyDescent="0.35">
      <c r="A145" s="155" t="s">
        <v>172</v>
      </c>
      <c r="B145" s="159"/>
      <c r="C145" s="159"/>
      <c r="D145" s="159"/>
      <c r="E145" s="159"/>
      <c r="F145" s="159"/>
      <c r="G145" s="159"/>
      <c r="H145" s="159"/>
    </row>
    <row r="146" spans="1:8" s="27" customFormat="1" ht="14.5" x14ac:dyDescent="0.35">
      <c r="A146" s="160" t="s">
        <v>173</v>
      </c>
      <c r="B146" s="161"/>
      <c r="C146" s="161"/>
      <c r="D146" s="162"/>
      <c r="E146" s="162"/>
      <c r="F146" s="162"/>
      <c r="G146" s="155"/>
      <c r="H146" s="155"/>
    </row>
    <row r="147" spans="1:8" s="27" customFormat="1" ht="14.5" x14ac:dyDescent="0.35">
      <c r="A147" s="163" t="s">
        <v>174</v>
      </c>
      <c r="B147" s="161"/>
      <c r="C147" s="161"/>
      <c r="D147" s="162"/>
      <c r="E147" s="162"/>
      <c r="F147" s="162"/>
      <c r="G147" s="155"/>
      <c r="H147" s="155"/>
    </row>
    <row r="148" spans="1:8" s="27" customFormat="1" ht="14.5" x14ac:dyDescent="0.35">
      <c r="A148" s="155" t="s">
        <v>175</v>
      </c>
      <c r="B148" s="155"/>
      <c r="C148" s="155"/>
      <c r="D148" s="164"/>
      <c r="E148" s="164"/>
      <c r="F148" s="164"/>
      <c r="G148" s="155"/>
      <c r="H148" s="155"/>
    </row>
    <row r="149" spans="1:8" s="27" customFormat="1" ht="13.5" customHeight="1" x14ac:dyDescent="0.35">
      <c r="A149" s="155" t="s">
        <v>176</v>
      </c>
      <c r="B149" s="159"/>
      <c r="C149" s="159"/>
      <c r="D149" s="159"/>
      <c r="E149" s="159"/>
      <c r="F149" s="159"/>
      <c r="G149" s="159"/>
      <c r="H149" s="159"/>
    </row>
    <row r="150" spans="1:8" s="27" customFormat="1" ht="14.5" x14ac:dyDescent="0.35">
      <c r="A150" s="155" t="s">
        <v>177</v>
      </c>
      <c r="B150" s="165"/>
      <c r="C150" s="165"/>
      <c r="D150" s="2"/>
      <c r="E150" s="155"/>
      <c r="F150" s="155"/>
      <c r="G150" s="155"/>
      <c r="H150" s="155"/>
    </row>
    <row r="151" spans="1:8" s="27" customFormat="1" ht="14.5" x14ac:dyDescent="0.35">
      <c r="A151" s="183" t="s">
        <v>178</v>
      </c>
      <c r="B151" s="166"/>
      <c r="C151" s="166"/>
      <c r="D151" s="166"/>
      <c r="E151" s="166"/>
      <c r="F151" s="166"/>
      <c r="G151" s="166"/>
      <c r="H151" s="166"/>
    </row>
    <row r="152" spans="1:8" s="27" customFormat="1" ht="14.5" x14ac:dyDescent="0.35">
      <c r="A152" s="155" t="s">
        <v>179</v>
      </c>
      <c r="B152" s="167"/>
      <c r="C152" s="167"/>
      <c r="D152" s="167"/>
      <c r="E152" s="167"/>
      <c r="F152" s="167"/>
      <c r="G152" s="155"/>
      <c r="H152" s="155"/>
    </row>
    <row r="153" spans="1:8" s="27" customFormat="1" ht="14.5" x14ac:dyDescent="0.35">
      <c r="A153" s="155" t="s">
        <v>180</v>
      </c>
      <c r="B153" s="159"/>
      <c r="C153" s="159"/>
      <c r="D153" s="159"/>
      <c r="E153" s="159"/>
      <c r="F153" s="159"/>
      <c r="G153" s="159"/>
      <c r="H153" s="159"/>
    </row>
    <row r="154" spans="1:8" s="27" customFormat="1" ht="14.5" x14ac:dyDescent="0.25">
      <c r="A154" s="168" t="s">
        <v>181</v>
      </c>
      <c r="B154" s="161"/>
      <c r="C154" s="161"/>
      <c r="D154" s="162"/>
      <c r="E154" s="162"/>
      <c r="F154" s="162"/>
      <c r="G154" s="155"/>
      <c r="H154" s="155"/>
    </row>
    <row r="155" spans="1:8" s="27" customFormat="1" ht="14.5" x14ac:dyDescent="0.35">
      <c r="A155" s="155" t="s">
        <v>182</v>
      </c>
      <c r="B155" s="159"/>
      <c r="C155" s="159"/>
      <c r="D155" s="159"/>
      <c r="E155" s="159"/>
      <c r="F155" s="159"/>
      <c r="G155" s="159"/>
      <c r="H155" s="159"/>
    </row>
    <row r="156" spans="1:8" s="27" customFormat="1" ht="14.5" x14ac:dyDescent="0.35">
      <c r="A156" s="155" t="s">
        <v>183</v>
      </c>
      <c r="B156" s="155"/>
      <c r="C156" s="155"/>
      <c r="D156" s="155"/>
      <c r="E156" s="155"/>
      <c r="F156" s="155"/>
      <c r="G156" s="155"/>
      <c r="H156" s="155"/>
    </row>
    <row r="157" spans="1:8" s="27" customFormat="1" ht="14.5" x14ac:dyDescent="0.35">
      <c r="A157" s="155" t="s">
        <v>184</v>
      </c>
      <c r="B157" s="159"/>
      <c r="C157" s="159"/>
      <c r="D157" s="159"/>
      <c r="E157" s="159"/>
      <c r="F157" s="159"/>
      <c r="G157" s="159"/>
      <c r="H157" s="159"/>
    </row>
    <row r="158" spans="1:8" s="27" customFormat="1" ht="14.5" x14ac:dyDescent="0.35">
      <c r="A158" s="155" t="s">
        <v>185</v>
      </c>
      <c r="B158" s="161"/>
      <c r="C158" s="161"/>
      <c r="D158" s="169"/>
      <c r="E158" s="155"/>
      <c r="F158" s="155"/>
      <c r="G158" s="155"/>
      <c r="H158" s="155"/>
    </row>
    <row r="159" spans="1:8" s="27" customFormat="1" ht="14.5" x14ac:dyDescent="0.35">
      <c r="A159" s="160" t="s">
        <v>186</v>
      </c>
      <c r="B159" s="155"/>
      <c r="C159" s="155"/>
      <c r="D159" s="155"/>
      <c r="E159" s="155"/>
      <c r="F159" s="155"/>
      <c r="G159" s="155"/>
      <c r="H159" s="155"/>
    </row>
    <row r="160" spans="1:8" s="27" customFormat="1" ht="14.5" x14ac:dyDescent="0.35">
      <c r="A160" s="170" t="s">
        <v>187</v>
      </c>
      <c r="B160" s="159"/>
      <c r="C160" s="159"/>
      <c r="D160" s="159"/>
      <c r="E160" s="159"/>
      <c r="F160" s="159"/>
      <c r="G160" s="159"/>
      <c r="H160" s="159"/>
    </row>
    <row r="161" spans="1:8" s="27" customFormat="1" ht="14.5" x14ac:dyDescent="0.35">
      <c r="A161" s="159" t="s">
        <v>188</v>
      </c>
      <c r="B161" s="161"/>
      <c r="C161" s="161"/>
      <c r="D161" s="171"/>
      <c r="E161" s="155"/>
      <c r="F161" s="155"/>
      <c r="G161" s="155"/>
      <c r="H161" s="155"/>
    </row>
    <row r="162" spans="1:8" s="27" customFormat="1" ht="14.5" x14ac:dyDescent="0.35">
      <c r="A162" s="155" t="s">
        <v>189</v>
      </c>
      <c r="B162" s="161"/>
      <c r="C162" s="161"/>
      <c r="D162" s="172"/>
      <c r="E162" s="162"/>
      <c r="F162" s="162"/>
      <c r="G162" s="155"/>
      <c r="H162" s="155"/>
    </row>
    <row r="163" spans="1:8" s="27" customFormat="1" ht="14.5" x14ac:dyDescent="0.35">
      <c r="A163" s="159" t="s">
        <v>190</v>
      </c>
      <c r="B163" s="161"/>
      <c r="C163" s="161"/>
      <c r="D163" s="172"/>
      <c r="E163" s="162"/>
      <c r="F163" s="162"/>
      <c r="G163" s="155"/>
      <c r="H163" s="155"/>
    </row>
    <row r="164" spans="1:8" s="27" customFormat="1" ht="14.5" x14ac:dyDescent="0.35">
      <c r="A164" s="160" t="s">
        <v>191</v>
      </c>
      <c r="B164" s="155"/>
      <c r="C164" s="155"/>
      <c r="D164" s="155"/>
      <c r="E164" s="155"/>
      <c r="F164" s="155"/>
      <c r="G164" s="155"/>
      <c r="H164" s="155"/>
    </row>
    <row r="165" spans="1:8" s="27" customFormat="1" ht="14.5" x14ac:dyDescent="0.35">
      <c r="A165" s="155" t="s">
        <v>192</v>
      </c>
      <c r="B165" s="155"/>
      <c r="C165" s="155"/>
      <c r="D165" s="173"/>
      <c r="E165" s="155"/>
      <c r="F165" s="155"/>
      <c r="G165" s="155"/>
      <c r="H165" s="155"/>
    </row>
    <row r="166" spans="1:8" s="27" customFormat="1" ht="14.5" x14ac:dyDescent="0.25">
      <c r="A166" s="18" t="s">
        <v>193</v>
      </c>
      <c r="B166" s="155"/>
      <c r="C166" s="155"/>
      <c r="D166" s="173"/>
      <c r="E166" s="155"/>
      <c r="F166" s="155"/>
      <c r="G166" s="155"/>
      <c r="H166" s="155"/>
    </row>
    <row r="167" spans="1:8" s="27" customFormat="1" ht="14.5" x14ac:dyDescent="0.35">
      <c r="A167" s="158" t="s">
        <v>194</v>
      </c>
      <c r="B167" s="155"/>
      <c r="C167" s="155"/>
      <c r="D167" s="173"/>
      <c r="E167" s="155"/>
      <c r="F167" s="155"/>
      <c r="G167" s="155"/>
      <c r="H167" s="155"/>
    </row>
    <row r="168" spans="1:8" s="27" customFormat="1" ht="14.5" x14ac:dyDescent="0.35">
      <c r="A168" s="158" t="s">
        <v>195</v>
      </c>
      <c r="B168" s="155"/>
      <c r="C168" s="155"/>
      <c r="D168" s="173"/>
      <c r="E168" s="155"/>
      <c r="F168" s="155"/>
      <c r="G168" s="155"/>
      <c r="H168" s="155"/>
    </row>
    <row r="169" spans="1:8" s="27" customFormat="1" ht="14.5" x14ac:dyDescent="0.35">
      <c r="A169" s="158" t="s">
        <v>196</v>
      </c>
      <c r="B169" s="155"/>
      <c r="C169" s="155"/>
      <c r="D169" s="173"/>
      <c r="E169" s="155"/>
      <c r="F169" s="155"/>
      <c r="G169" s="155"/>
      <c r="H169" s="155"/>
    </row>
    <row r="170" spans="1:8" s="27" customFormat="1" ht="14.5" x14ac:dyDescent="0.35">
      <c r="A170" s="159" t="s">
        <v>197</v>
      </c>
      <c r="B170" s="161"/>
      <c r="C170" s="161"/>
      <c r="D170" s="174"/>
      <c r="E170" s="174"/>
      <c r="F170" s="174"/>
      <c r="G170" s="155"/>
      <c r="H170" s="155"/>
    </row>
    <row r="171" spans="1:8" s="27" customFormat="1" ht="14.5" x14ac:dyDescent="0.35">
      <c r="A171" s="159" t="s">
        <v>198</v>
      </c>
      <c r="B171" s="155"/>
      <c r="C171" s="155"/>
      <c r="D171" s="155"/>
      <c r="E171" s="155"/>
      <c r="F171" s="155"/>
      <c r="G171" s="155"/>
      <c r="H171" s="155"/>
    </row>
    <row r="172" spans="1:8" s="27" customFormat="1" ht="14.5" x14ac:dyDescent="0.35">
      <c r="A172" s="159" t="s">
        <v>199</v>
      </c>
      <c r="B172" s="167"/>
      <c r="C172" s="167"/>
      <c r="D172" s="167"/>
      <c r="E172" s="167"/>
      <c r="F172" s="167"/>
      <c r="G172" s="166"/>
      <c r="H172" s="166"/>
    </row>
    <row r="173" spans="1:8" s="27" customFormat="1" ht="14.5" x14ac:dyDescent="0.35">
      <c r="A173" s="158" t="s">
        <v>200</v>
      </c>
      <c r="B173" s="167"/>
      <c r="C173" s="167"/>
      <c r="D173" s="167"/>
      <c r="E173" s="167"/>
      <c r="F173" s="167"/>
      <c r="G173" s="166"/>
      <c r="H173" s="175"/>
    </row>
    <row r="174" spans="1:8" s="27" customFormat="1" ht="14.5" x14ac:dyDescent="0.35">
      <c r="A174" s="158" t="s">
        <v>201</v>
      </c>
      <c r="B174" s="166"/>
      <c r="C174" s="166"/>
      <c r="D174" s="166"/>
      <c r="E174" s="166"/>
      <c r="F174" s="166"/>
      <c r="G174" s="166"/>
      <c r="H174" s="175"/>
    </row>
    <row r="175" spans="1:8" s="27" customFormat="1" ht="14.5" x14ac:dyDescent="0.35">
      <c r="A175" s="158" t="s">
        <v>202</v>
      </c>
      <c r="B175" s="155"/>
      <c r="C175" s="155"/>
      <c r="D175" s="155"/>
      <c r="E175" s="155"/>
      <c r="F175" s="155"/>
      <c r="G175" s="155"/>
      <c r="H175" s="176"/>
    </row>
    <row r="176" spans="1:8" s="27" customFormat="1" ht="14" x14ac:dyDescent="0.25">
      <c r="A176" s="168"/>
      <c r="B176" s="167"/>
      <c r="C176" s="167"/>
      <c r="D176" s="167"/>
      <c r="E176" s="167"/>
      <c r="F176" s="167"/>
      <c r="G176" s="155"/>
      <c r="H176" s="176"/>
    </row>
    <row r="177" spans="1:8" s="27" customFormat="1" x14ac:dyDescent="0.35">
      <c r="A177" s="128"/>
      <c r="B177" s="111"/>
      <c r="C177" s="111"/>
      <c r="D177" s="111"/>
      <c r="E177" s="111"/>
      <c r="F177" s="111"/>
      <c r="G177" s="111"/>
      <c r="H177" s="111"/>
    </row>
    <row r="178" spans="1:8" s="27" customFormat="1" x14ac:dyDescent="0.35">
      <c r="A178" s="128"/>
      <c r="B178" s="111"/>
      <c r="C178" s="111"/>
      <c r="D178" s="111"/>
      <c r="E178" s="111"/>
      <c r="F178" s="111"/>
      <c r="G178" s="111"/>
      <c r="H178" s="111"/>
    </row>
    <row r="179" spans="1:8" s="27" customFormat="1" x14ac:dyDescent="0.35">
      <c r="A179" s="128"/>
      <c r="B179" s="111"/>
      <c r="C179" s="111"/>
      <c r="D179" s="111"/>
      <c r="E179" s="111"/>
      <c r="F179" s="111"/>
      <c r="G179" s="111"/>
      <c r="H179" s="111"/>
    </row>
    <row r="180" spans="1:8" s="27" customFormat="1" x14ac:dyDescent="0.35">
      <c r="A180" s="128"/>
      <c r="B180" s="111"/>
      <c r="C180" s="111"/>
      <c r="D180" s="111"/>
      <c r="E180" s="111"/>
      <c r="F180" s="111"/>
      <c r="G180" s="111"/>
      <c r="H180" s="111"/>
    </row>
    <row r="181" spans="1:8" s="27" customFormat="1" x14ac:dyDescent="0.35">
      <c r="A181" s="128"/>
      <c r="B181" s="111"/>
      <c r="C181" s="111"/>
      <c r="D181" s="111"/>
      <c r="E181" s="111"/>
      <c r="F181" s="111"/>
      <c r="G181" s="111"/>
      <c r="H181" s="111"/>
    </row>
    <row r="182" spans="1:8" s="27" customFormat="1" x14ac:dyDescent="0.35">
      <c r="A182" s="128"/>
      <c r="B182" s="111"/>
      <c r="C182" s="111"/>
      <c r="D182" s="111"/>
      <c r="E182" s="111"/>
      <c r="F182" s="111"/>
      <c r="G182" s="111"/>
      <c r="H182" s="111"/>
    </row>
    <row r="183" spans="1:8" s="27" customFormat="1" x14ac:dyDescent="0.35">
      <c r="A183" s="128"/>
      <c r="B183" s="111"/>
      <c r="C183" s="111"/>
      <c r="D183" s="111"/>
      <c r="E183" s="111"/>
      <c r="F183" s="111"/>
      <c r="G183" s="111"/>
      <c r="H183" s="111"/>
    </row>
    <row r="184" spans="1:8" s="27" customFormat="1" x14ac:dyDescent="0.35">
      <c r="A184" s="128"/>
      <c r="B184" s="111"/>
      <c r="C184" s="111"/>
      <c r="D184" s="111"/>
      <c r="E184" s="111"/>
      <c r="F184" s="111"/>
      <c r="G184" s="111"/>
      <c r="H184" s="111"/>
    </row>
    <row r="185" spans="1:8" s="27" customFormat="1" x14ac:dyDescent="0.35">
      <c r="A185" s="128"/>
      <c r="B185" s="111"/>
      <c r="C185" s="111"/>
      <c r="D185" s="111"/>
      <c r="E185" s="111"/>
      <c r="F185" s="111"/>
      <c r="G185" s="111"/>
      <c r="H185" s="111"/>
    </row>
    <row r="186" spans="1:8" s="27" customFormat="1" x14ac:dyDescent="0.35">
      <c r="A186" s="128"/>
      <c r="B186" s="111"/>
      <c r="C186" s="111"/>
      <c r="D186" s="111"/>
      <c r="E186" s="111"/>
      <c r="F186" s="111"/>
      <c r="G186" s="111"/>
      <c r="H186" s="111"/>
    </row>
    <row r="187" spans="1:8" s="27" customFormat="1" x14ac:dyDescent="0.35">
      <c r="A187" s="128"/>
      <c r="B187" s="111"/>
      <c r="C187" s="111"/>
      <c r="D187" s="111"/>
      <c r="E187" s="111"/>
      <c r="F187" s="111"/>
      <c r="G187" s="111"/>
      <c r="H187" s="111"/>
    </row>
    <row r="188" spans="1:8" s="27" customFormat="1" x14ac:dyDescent="0.35">
      <c r="A188" s="128"/>
      <c r="B188" s="111"/>
      <c r="C188" s="111"/>
      <c r="D188" s="111"/>
      <c r="E188" s="111"/>
      <c r="F188" s="111"/>
      <c r="G188" s="111"/>
      <c r="H188" s="111"/>
    </row>
    <row r="189" spans="1:8" s="27" customFormat="1" x14ac:dyDescent="0.35">
      <c r="A189" s="128"/>
      <c r="B189" s="111"/>
      <c r="C189" s="111"/>
      <c r="D189" s="111"/>
      <c r="E189" s="111"/>
      <c r="F189" s="111"/>
      <c r="G189" s="111"/>
      <c r="H189" s="111"/>
    </row>
    <row r="190" spans="1:8" s="27" customFormat="1" x14ac:dyDescent="0.35">
      <c r="A190" s="128"/>
      <c r="B190" s="111"/>
      <c r="C190" s="111"/>
      <c r="D190" s="111"/>
      <c r="E190" s="111"/>
      <c r="F190" s="111"/>
      <c r="G190" s="111"/>
      <c r="H190" s="111"/>
    </row>
    <row r="191" spans="1:8" s="27" customFormat="1" x14ac:dyDescent="0.35">
      <c r="A191" s="128"/>
      <c r="B191" s="111"/>
      <c r="C191" s="111"/>
      <c r="D191" s="111"/>
      <c r="E191" s="111"/>
      <c r="F191" s="111"/>
      <c r="G191" s="111"/>
      <c r="H191" s="111"/>
    </row>
    <row r="192" spans="1:8" s="27" customFormat="1" x14ac:dyDescent="0.35">
      <c r="A192" s="128"/>
      <c r="B192" s="111"/>
      <c r="C192" s="111"/>
      <c r="D192" s="111"/>
      <c r="E192" s="111"/>
      <c r="F192" s="111"/>
      <c r="G192" s="111"/>
      <c r="H192" s="111"/>
    </row>
    <row r="193" spans="1:8" s="27" customFormat="1" x14ac:dyDescent="0.35">
      <c r="A193" s="128"/>
      <c r="B193" s="111"/>
      <c r="C193" s="111"/>
      <c r="D193" s="111"/>
      <c r="E193" s="111"/>
      <c r="F193" s="111"/>
      <c r="G193" s="111"/>
      <c r="H193" s="111"/>
    </row>
    <row r="194" spans="1:8" s="27" customFormat="1" x14ac:dyDescent="0.35">
      <c r="A194" s="128"/>
      <c r="B194" s="111"/>
      <c r="C194" s="111"/>
      <c r="D194" s="111"/>
      <c r="E194" s="111"/>
      <c r="F194" s="111"/>
      <c r="G194" s="111"/>
      <c r="H194" s="111"/>
    </row>
    <row r="195" spans="1:8" s="27" customFormat="1" x14ac:dyDescent="0.35">
      <c r="A195" s="128"/>
      <c r="B195" s="111"/>
      <c r="C195" s="111"/>
      <c r="D195" s="111"/>
      <c r="E195" s="111"/>
      <c r="F195" s="111"/>
      <c r="G195" s="111"/>
      <c r="H195" s="111"/>
    </row>
    <row r="196" spans="1:8" s="27" customFormat="1" x14ac:dyDescent="0.35">
      <c r="A196" s="128"/>
      <c r="B196" s="111"/>
      <c r="C196" s="111"/>
      <c r="D196" s="111"/>
      <c r="E196" s="111"/>
      <c r="F196" s="111"/>
      <c r="G196" s="111"/>
      <c r="H196" s="111"/>
    </row>
    <row r="197" spans="1:8" s="27" customFormat="1" x14ac:dyDescent="0.35">
      <c r="A197" s="128"/>
      <c r="B197" s="111"/>
      <c r="C197" s="111"/>
      <c r="D197" s="111"/>
      <c r="E197" s="111"/>
      <c r="F197" s="111"/>
      <c r="G197" s="111"/>
      <c r="H197" s="111"/>
    </row>
    <row r="198" spans="1:8" s="27" customFormat="1" x14ac:dyDescent="0.35">
      <c r="A198" s="128"/>
      <c r="B198" s="111"/>
      <c r="C198" s="111"/>
      <c r="D198" s="111"/>
      <c r="E198" s="111"/>
      <c r="F198" s="111"/>
      <c r="G198" s="111"/>
      <c r="H198" s="111"/>
    </row>
    <row r="199" spans="1:8" s="27" customFormat="1" x14ac:dyDescent="0.35">
      <c r="A199" s="128"/>
      <c r="B199" s="111"/>
      <c r="C199" s="111"/>
      <c r="D199" s="111"/>
      <c r="E199" s="111"/>
      <c r="F199" s="111"/>
      <c r="G199" s="111"/>
      <c r="H199" s="111"/>
    </row>
    <row r="200" spans="1:8" s="27" customFormat="1" x14ac:dyDescent="0.35">
      <c r="A200" s="128"/>
      <c r="B200" s="111"/>
      <c r="C200" s="111"/>
      <c r="D200" s="111"/>
      <c r="E200" s="111"/>
      <c r="F200" s="111"/>
      <c r="G200" s="111"/>
      <c r="H200" s="111"/>
    </row>
    <row r="201" spans="1:8" s="27" customFormat="1" x14ac:dyDescent="0.35">
      <c r="A201" s="128"/>
      <c r="B201" s="111"/>
      <c r="C201" s="111"/>
      <c r="D201" s="111"/>
      <c r="E201" s="111"/>
      <c r="F201" s="111"/>
      <c r="G201" s="111"/>
      <c r="H201" s="111"/>
    </row>
    <row r="202" spans="1:8" s="27" customFormat="1" x14ac:dyDescent="0.35">
      <c r="A202" s="128"/>
      <c r="B202" s="111"/>
      <c r="C202" s="111"/>
      <c r="D202" s="111"/>
      <c r="E202" s="111"/>
      <c r="F202" s="111"/>
      <c r="G202" s="111"/>
      <c r="H202" s="111"/>
    </row>
    <row r="203" spans="1:8" s="27" customFormat="1" x14ac:dyDescent="0.35">
      <c r="A203" s="128"/>
      <c r="B203" s="111"/>
      <c r="C203" s="111"/>
      <c r="D203" s="111"/>
      <c r="E203" s="111"/>
      <c r="F203" s="111"/>
      <c r="G203" s="111"/>
      <c r="H203" s="111"/>
    </row>
    <row r="204" spans="1:8" s="27" customFormat="1" x14ac:dyDescent="0.35">
      <c r="A204" s="128"/>
      <c r="B204" s="111"/>
      <c r="C204" s="111"/>
      <c r="D204" s="111"/>
      <c r="E204" s="111"/>
      <c r="F204" s="111"/>
      <c r="G204" s="111"/>
      <c r="H204" s="111"/>
    </row>
    <row r="205" spans="1:8" s="27" customFormat="1" x14ac:dyDescent="0.35">
      <c r="A205" s="128"/>
      <c r="B205" s="111"/>
      <c r="C205" s="111"/>
      <c r="D205" s="111"/>
      <c r="E205" s="111"/>
      <c r="F205" s="111"/>
      <c r="G205" s="111"/>
      <c r="H205" s="111"/>
    </row>
    <row r="206" spans="1:8" s="27" customFormat="1" x14ac:dyDescent="0.35">
      <c r="A206" s="128"/>
      <c r="B206" s="111"/>
      <c r="C206" s="111"/>
      <c r="D206" s="111"/>
      <c r="E206" s="111"/>
      <c r="F206" s="111"/>
      <c r="G206" s="111"/>
      <c r="H206" s="111"/>
    </row>
    <row r="207" spans="1:8" s="27" customFormat="1" x14ac:dyDescent="0.35">
      <c r="A207" s="128"/>
      <c r="B207" s="111"/>
      <c r="C207" s="111"/>
      <c r="D207" s="111"/>
      <c r="E207" s="111"/>
      <c r="F207" s="111"/>
      <c r="G207" s="111"/>
      <c r="H207" s="111"/>
    </row>
    <row r="208" spans="1:8" s="27" customFormat="1" x14ac:dyDescent="0.35">
      <c r="A208" s="128"/>
      <c r="B208" s="111"/>
      <c r="C208" s="111"/>
      <c r="D208" s="111"/>
      <c r="E208" s="111"/>
      <c r="F208" s="111"/>
      <c r="G208" s="111"/>
      <c r="H208" s="111"/>
    </row>
    <row r="209" spans="1:15" s="27" customFormat="1" x14ac:dyDescent="0.35">
      <c r="A209" s="128"/>
      <c r="B209" s="111"/>
      <c r="C209" s="111"/>
      <c r="D209" s="111"/>
      <c r="E209" s="111"/>
      <c r="F209" s="111"/>
      <c r="G209" s="111"/>
      <c r="H209" s="111"/>
    </row>
    <row r="210" spans="1:15" s="27" customFormat="1" x14ac:dyDescent="0.35">
      <c r="A210" s="128"/>
      <c r="B210" s="111"/>
      <c r="C210" s="111"/>
      <c r="D210" s="111"/>
      <c r="E210" s="111"/>
      <c r="F210" s="111"/>
      <c r="G210" s="111"/>
      <c r="H210" s="111"/>
    </row>
    <row r="211" spans="1:15" s="27" customFormat="1" x14ac:dyDescent="0.35">
      <c r="A211" s="128"/>
      <c r="B211" s="111"/>
      <c r="C211" s="111"/>
      <c r="D211" s="111"/>
      <c r="E211" s="111"/>
      <c r="F211" s="111"/>
      <c r="G211" s="111"/>
      <c r="H211" s="111"/>
    </row>
    <row r="212" spans="1:15" s="27" customFormat="1" x14ac:dyDescent="0.35">
      <c r="A212" s="128"/>
      <c r="B212" s="111"/>
      <c r="C212" s="111"/>
      <c r="D212" s="111"/>
      <c r="E212" s="111"/>
      <c r="F212" s="111"/>
      <c r="G212" s="111"/>
      <c r="H212" s="111"/>
    </row>
    <row r="213" spans="1:15" s="27" customFormat="1" x14ac:dyDescent="0.35">
      <c r="A213" s="128"/>
      <c r="B213" s="111"/>
      <c r="C213" s="111"/>
      <c r="D213" s="111"/>
      <c r="E213" s="111"/>
      <c r="F213" s="111"/>
      <c r="G213" s="111"/>
      <c r="H213" s="111"/>
    </row>
    <row r="214" spans="1:15" s="27" customFormat="1" x14ac:dyDescent="0.35">
      <c r="A214" s="128"/>
      <c r="B214" s="111"/>
      <c r="C214" s="111"/>
      <c r="D214" s="111"/>
      <c r="E214" s="111"/>
      <c r="F214" s="111"/>
      <c r="G214" s="111"/>
      <c r="H214" s="111"/>
    </row>
    <row r="215" spans="1:15" s="27" customFormat="1" x14ac:dyDescent="0.35">
      <c r="A215" s="128"/>
      <c r="B215" s="111"/>
      <c r="C215" s="111"/>
      <c r="D215" s="111"/>
      <c r="E215" s="111"/>
      <c r="F215" s="111"/>
      <c r="G215" s="111"/>
      <c r="H215" s="111"/>
    </row>
    <row r="216" spans="1:15" x14ac:dyDescent="0.3">
      <c r="N216" s="15"/>
      <c r="O216" s="178"/>
    </row>
    <row r="217" spans="1:15" x14ac:dyDescent="0.3">
      <c r="N217" s="15"/>
      <c r="O217" s="178"/>
    </row>
    <row r="218" spans="1:15" x14ac:dyDescent="0.3">
      <c r="N218" s="15"/>
      <c r="O218" s="178"/>
    </row>
    <row r="219" spans="1:15" x14ac:dyDescent="0.3">
      <c r="N219" s="15"/>
      <c r="O219" s="178"/>
    </row>
    <row r="220" spans="1:15" x14ac:dyDescent="0.3">
      <c r="N220" s="15"/>
      <c r="O220" s="178"/>
    </row>
    <row r="221" spans="1:15" x14ac:dyDescent="0.3">
      <c r="N221" s="15"/>
      <c r="O221" s="178"/>
    </row>
    <row r="222" spans="1:15" x14ac:dyDescent="0.3">
      <c r="N222" s="15"/>
      <c r="O222" s="178"/>
    </row>
    <row r="223" spans="1:15" x14ac:dyDescent="0.3">
      <c r="N223" s="15"/>
      <c r="O223" s="178"/>
    </row>
    <row r="224" spans="1:15" x14ac:dyDescent="0.3">
      <c r="N224" s="15"/>
      <c r="O224" s="178"/>
    </row>
    <row r="225" spans="14:15" x14ac:dyDescent="0.3">
      <c r="N225" s="15"/>
      <c r="O225" s="178"/>
    </row>
    <row r="226" spans="14:15" x14ac:dyDescent="0.3">
      <c r="N226" s="15"/>
      <c r="O226" s="178"/>
    </row>
    <row r="227" spans="14:15" x14ac:dyDescent="0.3">
      <c r="N227" s="15"/>
      <c r="O227" s="178"/>
    </row>
    <row r="228" spans="14:15" x14ac:dyDescent="0.3">
      <c r="N228" s="15"/>
      <c r="O228" s="178"/>
    </row>
    <row r="229" spans="14:15" x14ac:dyDescent="0.3">
      <c r="N229" s="15"/>
      <c r="O229" s="178"/>
    </row>
    <row r="230" spans="14:15" x14ac:dyDescent="0.3">
      <c r="N230" s="15"/>
      <c r="O230" s="178"/>
    </row>
    <row r="231" spans="14:15" x14ac:dyDescent="0.3">
      <c r="N231" s="15"/>
      <c r="O231" s="178"/>
    </row>
    <row r="232" spans="14:15" x14ac:dyDescent="0.3">
      <c r="N232" s="15"/>
      <c r="O232" s="178"/>
    </row>
    <row r="233" spans="14:15" x14ac:dyDescent="0.3">
      <c r="N233" s="15"/>
      <c r="O233" s="178"/>
    </row>
    <row r="234" spans="14:15" x14ac:dyDescent="0.3">
      <c r="N234" s="15"/>
      <c r="O234" s="178"/>
    </row>
    <row r="235" spans="14:15" x14ac:dyDescent="0.3">
      <c r="N235" s="15"/>
      <c r="O235" s="178"/>
    </row>
    <row r="236" spans="14:15" x14ac:dyDescent="0.3">
      <c r="N236" s="15"/>
      <c r="O236" s="178"/>
    </row>
    <row r="237" spans="14:15" x14ac:dyDescent="0.3">
      <c r="N237" s="15"/>
      <c r="O237" s="178"/>
    </row>
    <row r="238" spans="14:15" x14ac:dyDescent="0.3">
      <c r="N238" s="15"/>
      <c r="O238" s="178"/>
    </row>
    <row r="239" spans="14:15" x14ac:dyDescent="0.3">
      <c r="N239" s="15"/>
      <c r="O239" s="178"/>
    </row>
    <row r="240" spans="14:15" x14ac:dyDescent="0.3">
      <c r="N240" s="15"/>
      <c r="O240" s="178"/>
    </row>
    <row r="241" spans="14:15" x14ac:dyDescent="0.3">
      <c r="N241" s="15"/>
      <c r="O241" s="178"/>
    </row>
    <row r="242" spans="14:15" x14ac:dyDescent="0.3">
      <c r="N242" s="15"/>
      <c r="O242" s="178"/>
    </row>
    <row r="243" spans="14:15" x14ac:dyDescent="0.3">
      <c r="N243" s="15"/>
      <c r="O243" s="178"/>
    </row>
    <row r="244" spans="14:15" x14ac:dyDescent="0.3">
      <c r="N244" s="15"/>
      <c r="O244" s="178"/>
    </row>
    <row r="245" spans="14:15" x14ac:dyDescent="0.3">
      <c r="N245" s="15"/>
      <c r="O245" s="178"/>
    </row>
    <row r="246" spans="14:15" x14ac:dyDescent="0.3">
      <c r="N246" s="15"/>
      <c r="O246" s="178"/>
    </row>
    <row r="247" spans="14:15" x14ac:dyDescent="0.3">
      <c r="N247" s="15"/>
      <c r="O247" s="178"/>
    </row>
    <row r="248" spans="14:15" x14ac:dyDescent="0.3">
      <c r="N248" s="15"/>
      <c r="O248" s="178"/>
    </row>
  </sheetData>
  <mergeCells count="4">
    <mergeCell ref="B1:H1"/>
    <mergeCell ref="A1:A2"/>
    <mergeCell ref="A107:H107"/>
    <mergeCell ref="A4:H4"/>
  </mergeCells>
  <dataValidations disablePrompts="1" count="1">
    <dataValidation type="custom" allowBlank="1" showInputMessage="1" showErrorMessage="1" errorTitle="Invalid entry" error="The entry is not a number, is outside the minimum and maximum set, or has too many decimal places." sqref="J25:J28 D162:D163" xr:uid="{00000000-0002-0000-0100-000000000000}">
      <formula1>AND(D25&gt;=0, D25&lt;=999999999999, D25=ROUND(D25,2))</formula1>
    </dataValidation>
  </dataValidations>
  <pageMargins left="0.25" right="0.25" top="0.75" bottom="0.75" header="0.3" footer="0.3"/>
  <pageSetup paperSize="5" scale="6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32"/>
  <sheetViews>
    <sheetView zoomScale="98" zoomScaleNormal="98" workbookViewId="0">
      <pane ySplit="2" topLeftCell="A15" activePane="bottomLeft" state="frozen"/>
      <selection pane="bottomLeft" activeCell="C107" sqref="C107"/>
    </sheetView>
  </sheetViews>
  <sheetFormatPr defaultColWidth="9.09765625" defaultRowHeight="12.5" x14ac:dyDescent="0.25"/>
  <cols>
    <col min="1" max="1" width="70.8984375" style="15" customWidth="1"/>
    <col min="2" max="2" width="18.59765625" style="15" customWidth="1"/>
    <col min="3" max="3" width="17.69921875" style="15" customWidth="1"/>
    <col min="4" max="4" width="17.09765625" style="15" customWidth="1"/>
    <col min="5" max="5" width="17.296875" style="15" customWidth="1"/>
    <col min="6" max="6" width="14.3984375" style="15" customWidth="1"/>
    <col min="7" max="7" width="12" style="15" customWidth="1"/>
    <col min="8" max="8" width="12.09765625" style="15" customWidth="1"/>
    <col min="9" max="9" width="82.69921875" style="15" customWidth="1"/>
    <col min="10" max="16384" width="9.09765625" style="15"/>
  </cols>
  <sheetData>
    <row r="1" spans="1:8" ht="72" customHeight="1" x14ac:dyDescent="0.25">
      <c r="B1" s="338" t="s">
        <v>203</v>
      </c>
      <c r="C1" s="338"/>
      <c r="D1" s="338"/>
      <c r="E1" s="338"/>
      <c r="F1" s="338"/>
      <c r="G1" s="338"/>
      <c r="H1" s="338"/>
    </row>
    <row r="2" spans="1:8" ht="21" customHeight="1" x14ac:dyDescent="0.25">
      <c r="B2" s="184" t="s">
        <v>3</v>
      </c>
      <c r="C2" s="184">
        <v>2021</v>
      </c>
      <c r="D2" s="184">
        <v>2020</v>
      </c>
      <c r="E2" s="184">
        <v>2019</v>
      </c>
      <c r="F2" s="184">
        <v>2018</v>
      </c>
      <c r="G2" s="184">
        <v>2017</v>
      </c>
      <c r="H2" s="184">
        <v>2016</v>
      </c>
    </row>
    <row r="3" spans="1:8" ht="21" customHeight="1" x14ac:dyDescent="0.25">
      <c r="A3" s="355" t="s">
        <v>204</v>
      </c>
      <c r="B3" s="355"/>
      <c r="C3" s="355"/>
      <c r="D3" s="355"/>
      <c r="E3" s="355"/>
      <c r="F3" s="355"/>
      <c r="G3" s="355"/>
      <c r="H3" s="355"/>
    </row>
    <row r="4" spans="1:8" ht="14.5" x14ac:dyDescent="0.25">
      <c r="A4" s="192" t="s">
        <v>205</v>
      </c>
      <c r="B4" s="207"/>
      <c r="C4" s="208" t="s">
        <v>206</v>
      </c>
      <c r="D4" s="209" t="s">
        <v>207</v>
      </c>
      <c r="E4" s="186" t="s">
        <v>208</v>
      </c>
      <c r="F4" s="186" t="s">
        <v>209</v>
      </c>
      <c r="G4" s="203" t="s">
        <v>125</v>
      </c>
      <c r="H4" s="203" t="s">
        <v>125</v>
      </c>
    </row>
    <row r="5" spans="1:8" ht="13" x14ac:dyDescent="0.25">
      <c r="A5" s="195"/>
      <c r="B5" s="210"/>
      <c r="C5" s="211"/>
      <c r="D5" s="212"/>
      <c r="E5" s="196"/>
      <c r="F5" s="196"/>
      <c r="G5" s="211"/>
      <c r="H5" s="213"/>
    </row>
    <row r="6" spans="1:8" ht="15.5" x14ac:dyDescent="0.25">
      <c r="A6" s="350" t="s">
        <v>210</v>
      </c>
      <c r="B6" s="350"/>
      <c r="C6" s="350"/>
      <c r="D6" s="350"/>
      <c r="E6" s="350"/>
      <c r="F6" s="350"/>
      <c r="G6" s="350"/>
      <c r="H6" s="351"/>
    </row>
    <row r="7" spans="1:8" ht="13" x14ac:dyDescent="0.25">
      <c r="A7" s="352" t="s">
        <v>211</v>
      </c>
      <c r="B7" s="353"/>
      <c r="C7" s="353"/>
      <c r="D7" s="353"/>
      <c r="E7" s="353"/>
      <c r="F7" s="353"/>
      <c r="G7" s="353"/>
      <c r="H7" s="354"/>
    </row>
    <row r="8" spans="1:8" ht="13" x14ac:dyDescent="0.25">
      <c r="A8" s="17" t="s">
        <v>212</v>
      </c>
      <c r="B8" s="204"/>
      <c r="C8" s="203">
        <v>628</v>
      </c>
      <c r="D8" s="203">
        <v>426</v>
      </c>
      <c r="E8" s="186">
        <v>356</v>
      </c>
      <c r="F8" s="186">
        <v>305</v>
      </c>
      <c r="G8" s="203">
        <v>240</v>
      </c>
      <c r="H8" s="203">
        <v>182</v>
      </c>
    </row>
    <row r="9" spans="1:8" ht="13" x14ac:dyDescent="0.25">
      <c r="A9" s="17" t="s">
        <v>213</v>
      </c>
      <c r="B9" s="204"/>
      <c r="C9" s="203">
        <v>15</v>
      </c>
      <c r="D9" s="203">
        <v>28</v>
      </c>
      <c r="E9" s="186">
        <v>21</v>
      </c>
      <c r="F9" s="186">
        <v>28</v>
      </c>
      <c r="G9" s="203">
        <v>18</v>
      </c>
      <c r="H9" s="203">
        <v>30</v>
      </c>
    </row>
    <row r="10" spans="1:8" ht="13" x14ac:dyDescent="0.25">
      <c r="A10" s="17" t="s">
        <v>214</v>
      </c>
      <c r="B10" s="204"/>
      <c r="C10" s="180">
        <v>0.45</v>
      </c>
      <c r="D10" s="180">
        <v>0.5</v>
      </c>
      <c r="E10" s="180">
        <v>0.44</v>
      </c>
      <c r="F10" s="188">
        <v>0.52</v>
      </c>
      <c r="G10" s="180">
        <v>0.51</v>
      </c>
      <c r="H10" s="214">
        <v>0.51</v>
      </c>
    </row>
    <row r="11" spans="1:8" ht="13" x14ac:dyDescent="0.25">
      <c r="A11" s="352" t="s">
        <v>215</v>
      </c>
      <c r="B11" s="353"/>
      <c r="C11" s="353"/>
      <c r="D11" s="353"/>
      <c r="E11" s="353"/>
      <c r="F11" s="353"/>
      <c r="G11" s="353"/>
      <c r="H11" s="354"/>
    </row>
    <row r="12" spans="1:8" ht="13" x14ac:dyDescent="0.25">
      <c r="A12" s="17" t="s">
        <v>212</v>
      </c>
      <c r="B12" s="204"/>
      <c r="C12" s="203">
        <v>41</v>
      </c>
      <c r="D12" s="203">
        <v>44</v>
      </c>
      <c r="E12" s="186">
        <v>41</v>
      </c>
      <c r="F12" s="186">
        <v>38</v>
      </c>
      <c r="G12" s="19">
        <v>33</v>
      </c>
      <c r="H12" s="203">
        <v>35</v>
      </c>
    </row>
    <row r="13" spans="1:8" ht="13" x14ac:dyDescent="0.25">
      <c r="A13" s="17" t="s">
        <v>216</v>
      </c>
      <c r="B13" s="204"/>
      <c r="C13" s="203">
        <v>63</v>
      </c>
      <c r="D13" s="203">
        <v>76</v>
      </c>
      <c r="E13" s="186">
        <v>35</v>
      </c>
      <c r="F13" s="186">
        <v>57</v>
      </c>
      <c r="G13" s="19">
        <v>64</v>
      </c>
      <c r="H13" s="203">
        <v>63</v>
      </c>
    </row>
    <row r="14" spans="1:8" x14ac:dyDescent="0.25">
      <c r="A14" s="16"/>
      <c r="B14" s="215"/>
      <c r="C14" s="216"/>
      <c r="D14" s="216"/>
      <c r="E14" s="194"/>
      <c r="F14" s="194"/>
      <c r="G14" s="197"/>
      <c r="H14" s="217"/>
    </row>
    <row r="15" spans="1:8" ht="18" x14ac:dyDescent="0.25">
      <c r="A15" s="347" t="s">
        <v>217</v>
      </c>
      <c r="B15" s="348"/>
      <c r="C15" s="348"/>
      <c r="D15" s="348"/>
      <c r="E15" s="348"/>
      <c r="F15" s="348"/>
      <c r="G15" s="348"/>
      <c r="H15" s="349"/>
    </row>
    <row r="16" spans="1:8" ht="14.5" x14ac:dyDescent="0.25">
      <c r="A16" s="280" t="s">
        <v>218</v>
      </c>
      <c r="B16" s="204"/>
      <c r="C16" s="203" t="s">
        <v>219</v>
      </c>
      <c r="D16" s="326">
        <v>0</v>
      </c>
      <c r="E16" s="327">
        <v>0</v>
      </c>
      <c r="F16" s="326" t="s">
        <v>125</v>
      </c>
      <c r="G16" s="326" t="s">
        <v>125</v>
      </c>
      <c r="H16" s="326" t="s">
        <v>125</v>
      </c>
    </row>
    <row r="17" spans="1:8" x14ac:dyDescent="0.25">
      <c r="A17" s="218"/>
      <c r="B17" s="215"/>
      <c r="C17" s="216"/>
      <c r="D17" s="216"/>
      <c r="E17" s="219"/>
      <c r="F17" s="216"/>
      <c r="G17" s="216"/>
      <c r="H17" s="217"/>
    </row>
    <row r="18" spans="1:8" ht="18" x14ac:dyDescent="0.25">
      <c r="A18" s="347" t="s">
        <v>220</v>
      </c>
      <c r="B18" s="348"/>
      <c r="C18" s="348"/>
      <c r="D18" s="348"/>
      <c r="E18" s="348"/>
      <c r="F18" s="348"/>
      <c r="G18" s="348"/>
      <c r="H18" s="349"/>
    </row>
    <row r="19" spans="1:8" ht="14.5" customHeight="1" x14ac:dyDescent="0.25">
      <c r="A19" s="220" t="s">
        <v>221</v>
      </c>
      <c r="B19" s="203" t="s">
        <v>75</v>
      </c>
      <c r="C19" s="203" t="s">
        <v>222</v>
      </c>
      <c r="D19" s="203" t="s">
        <v>223</v>
      </c>
      <c r="E19" s="203" t="s">
        <v>224</v>
      </c>
      <c r="F19" s="221">
        <v>0.88</v>
      </c>
      <c r="G19" s="180">
        <v>0.89</v>
      </c>
      <c r="H19" s="203" t="s">
        <v>125</v>
      </c>
    </row>
    <row r="20" spans="1:8" ht="18" customHeight="1" x14ac:dyDescent="0.25">
      <c r="A20" s="350" t="s">
        <v>225</v>
      </c>
      <c r="B20" s="350"/>
      <c r="C20" s="350"/>
      <c r="D20" s="350"/>
      <c r="E20" s="350"/>
      <c r="F20" s="350"/>
      <c r="G20" s="350"/>
      <c r="H20" s="351"/>
    </row>
    <row r="21" spans="1:8" ht="13" x14ac:dyDescent="0.25">
      <c r="A21" s="280" t="s">
        <v>226</v>
      </c>
      <c r="B21" s="203" t="s">
        <v>75</v>
      </c>
      <c r="C21" s="222" t="s">
        <v>227</v>
      </c>
      <c r="D21" s="223" t="s">
        <v>228</v>
      </c>
      <c r="E21" s="224" t="s">
        <v>228</v>
      </c>
      <c r="F21" s="203" t="s">
        <v>125</v>
      </c>
      <c r="G21" s="203" t="s">
        <v>125</v>
      </c>
      <c r="H21" s="203" t="s">
        <v>125</v>
      </c>
    </row>
    <row r="22" spans="1:8" ht="18" customHeight="1" x14ac:dyDescent="0.25">
      <c r="A22" s="350" t="s">
        <v>229</v>
      </c>
      <c r="B22" s="350"/>
      <c r="C22" s="350"/>
      <c r="D22" s="350"/>
      <c r="E22" s="350"/>
      <c r="F22" s="350"/>
      <c r="G22" s="350"/>
      <c r="H22" s="351"/>
    </row>
    <row r="23" spans="1:8" ht="13" x14ac:dyDescent="0.25">
      <c r="A23" s="280" t="s">
        <v>28</v>
      </c>
      <c r="B23" s="203" t="s">
        <v>75</v>
      </c>
      <c r="C23" s="225">
        <v>0.11600000000000001</v>
      </c>
      <c r="D23" s="225">
        <v>7.2999999999999995E-2</v>
      </c>
      <c r="E23" s="225">
        <v>0.109</v>
      </c>
      <c r="F23" s="226">
        <v>0.121</v>
      </c>
      <c r="G23" s="226">
        <v>0.107</v>
      </c>
      <c r="H23" s="203" t="s">
        <v>125</v>
      </c>
    </row>
    <row r="24" spans="1:8" ht="15" x14ac:dyDescent="0.25">
      <c r="A24" s="280" t="s">
        <v>230</v>
      </c>
      <c r="B24" s="203" t="s">
        <v>75</v>
      </c>
      <c r="C24" s="225">
        <v>0.112</v>
      </c>
      <c r="D24" s="225">
        <v>7.0999999999999994E-2</v>
      </c>
      <c r="E24" s="225">
        <v>0.106</v>
      </c>
      <c r="F24" s="226">
        <v>0.11700000000000001</v>
      </c>
      <c r="G24" s="226">
        <v>0.104</v>
      </c>
      <c r="H24" s="203" t="s">
        <v>125</v>
      </c>
    </row>
    <row r="25" spans="1:8" ht="18" customHeight="1" x14ac:dyDescent="0.25">
      <c r="A25" s="350" t="s">
        <v>231</v>
      </c>
      <c r="B25" s="350"/>
      <c r="C25" s="350"/>
      <c r="D25" s="350"/>
      <c r="E25" s="350"/>
      <c r="F25" s="350"/>
      <c r="G25" s="350"/>
      <c r="H25" s="351"/>
    </row>
    <row r="26" spans="1:8" ht="13" x14ac:dyDescent="0.25">
      <c r="A26" s="280" t="s">
        <v>226</v>
      </c>
      <c r="B26" s="203" t="s">
        <v>75</v>
      </c>
      <c r="C26" s="332" t="s">
        <v>232</v>
      </c>
      <c r="D26" s="333" t="s">
        <v>233</v>
      </c>
      <c r="E26" s="334" t="s">
        <v>234</v>
      </c>
      <c r="F26" s="203" t="s">
        <v>125</v>
      </c>
      <c r="G26" s="203" t="s">
        <v>125</v>
      </c>
      <c r="H26" s="203" t="s">
        <v>125</v>
      </c>
    </row>
    <row r="27" spans="1:8" ht="15" x14ac:dyDescent="0.25">
      <c r="A27" s="280" t="s">
        <v>235</v>
      </c>
      <c r="B27" s="203" t="s">
        <v>75</v>
      </c>
      <c r="C27" s="335" t="s">
        <v>232</v>
      </c>
      <c r="D27" s="336" t="s">
        <v>236</v>
      </c>
      <c r="E27" s="337" t="s">
        <v>236</v>
      </c>
      <c r="F27" s="203" t="s">
        <v>125</v>
      </c>
      <c r="G27" s="203" t="s">
        <v>125</v>
      </c>
      <c r="H27" s="203" t="s">
        <v>125</v>
      </c>
    </row>
    <row r="28" spans="1:8" x14ac:dyDescent="0.25">
      <c r="A28" s="210"/>
      <c r="B28" s="211"/>
      <c r="C28" s="228"/>
      <c r="D28" s="228"/>
      <c r="E28" s="229"/>
      <c r="F28" s="211"/>
      <c r="G28" s="211"/>
      <c r="H28" s="230"/>
    </row>
    <row r="29" spans="1:8" ht="15.5" x14ac:dyDescent="0.25">
      <c r="A29" s="350" t="s">
        <v>237</v>
      </c>
      <c r="B29" s="350"/>
      <c r="C29" s="350"/>
      <c r="D29" s="350"/>
      <c r="E29" s="350"/>
      <c r="F29" s="350"/>
      <c r="G29" s="350"/>
      <c r="H29" s="351"/>
    </row>
    <row r="30" spans="1:8" ht="14.5" x14ac:dyDescent="0.25">
      <c r="A30" s="280" t="s">
        <v>238</v>
      </c>
      <c r="B30" s="203" t="s">
        <v>141</v>
      </c>
      <c r="C30" s="206" t="s">
        <v>239</v>
      </c>
      <c r="D30" s="206">
        <v>52</v>
      </c>
      <c r="E30" s="206">
        <v>64</v>
      </c>
      <c r="F30" s="206">
        <v>63</v>
      </c>
      <c r="G30" s="206">
        <v>61</v>
      </c>
      <c r="H30" s="206">
        <v>61</v>
      </c>
    </row>
    <row r="31" spans="1:8" ht="13" x14ac:dyDescent="0.25">
      <c r="A31" s="280" t="s">
        <v>240</v>
      </c>
      <c r="B31" s="203"/>
      <c r="C31" s="206">
        <v>905</v>
      </c>
      <c r="D31" s="206">
        <v>1188</v>
      </c>
      <c r="E31" s="206">
        <v>1430</v>
      </c>
      <c r="F31" s="206">
        <v>1425</v>
      </c>
      <c r="G31" s="206">
        <v>1374</v>
      </c>
      <c r="H31" s="206">
        <v>1413</v>
      </c>
    </row>
    <row r="32" spans="1:8" ht="13" x14ac:dyDescent="0.25">
      <c r="A32" s="280" t="s">
        <v>241</v>
      </c>
      <c r="B32" s="203" t="s">
        <v>242</v>
      </c>
      <c r="C32" s="203">
        <v>17.5</v>
      </c>
      <c r="D32" s="330">
        <v>15</v>
      </c>
      <c r="E32" s="203">
        <v>19.8</v>
      </c>
      <c r="F32" s="203">
        <v>18.399999999999999</v>
      </c>
      <c r="G32" s="203">
        <v>16.600000000000001</v>
      </c>
      <c r="H32" s="203">
        <v>17.600000000000001</v>
      </c>
    </row>
    <row r="33" spans="1:8" x14ac:dyDescent="0.25">
      <c r="A33" s="210"/>
      <c r="B33" s="210"/>
      <c r="C33" s="211"/>
      <c r="D33" s="211"/>
      <c r="E33" s="231"/>
      <c r="F33" s="211"/>
      <c r="G33" s="211"/>
      <c r="H33" s="230"/>
    </row>
    <row r="34" spans="1:8" ht="15.5" x14ac:dyDescent="0.25">
      <c r="A34" s="350" t="s">
        <v>243</v>
      </c>
      <c r="B34" s="350"/>
      <c r="C34" s="350"/>
      <c r="D34" s="350"/>
      <c r="E34" s="350"/>
      <c r="F34" s="350"/>
      <c r="G34" s="350"/>
      <c r="H34" s="351"/>
    </row>
    <row r="35" spans="1:8" ht="13" x14ac:dyDescent="0.25">
      <c r="A35" s="280" t="s">
        <v>244</v>
      </c>
      <c r="B35" s="203" t="s">
        <v>121</v>
      </c>
      <c r="C35" s="205">
        <v>6.5</v>
      </c>
      <c r="D35" s="205">
        <v>6.3</v>
      </c>
      <c r="E35" s="205">
        <v>5.7</v>
      </c>
      <c r="F35" s="205">
        <v>5.7</v>
      </c>
      <c r="G35" s="205">
        <v>5.2</v>
      </c>
      <c r="H35" s="205">
        <v>5</v>
      </c>
    </row>
    <row r="36" spans="1:8" ht="26" x14ac:dyDescent="0.25">
      <c r="A36" s="311" t="s">
        <v>245</v>
      </c>
      <c r="B36" s="203" t="s">
        <v>75</v>
      </c>
      <c r="C36" s="331">
        <v>0.76</v>
      </c>
      <c r="D36" s="180">
        <v>0.77</v>
      </c>
      <c r="E36" s="180">
        <v>0.75</v>
      </c>
      <c r="F36" s="180">
        <v>0.74</v>
      </c>
      <c r="G36" s="180">
        <v>0.7</v>
      </c>
      <c r="H36" s="180">
        <v>0.63</v>
      </c>
    </row>
    <row r="37" spans="1:8" ht="26" x14ac:dyDescent="0.25">
      <c r="A37" s="311" t="s">
        <v>246</v>
      </c>
      <c r="B37" s="203" t="s">
        <v>141</v>
      </c>
      <c r="C37" s="206">
        <v>53</v>
      </c>
      <c r="D37" s="206">
        <v>50</v>
      </c>
      <c r="E37" s="206">
        <v>44</v>
      </c>
      <c r="F37" s="206">
        <v>43</v>
      </c>
      <c r="G37" s="206">
        <v>40</v>
      </c>
      <c r="H37" s="206">
        <v>37</v>
      </c>
    </row>
    <row r="38" spans="1:8" x14ac:dyDescent="0.25">
      <c r="A38" s="232"/>
      <c r="B38" s="216"/>
      <c r="C38" s="233"/>
      <c r="D38" s="233"/>
      <c r="E38" s="233"/>
      <c r="F38" s="233"/>
      <c r="G38" s="233"/>
      <c r="H38" s="234"/>
    </row>
    <row r="39" spans="1:8" ht="18" customHeight="1" x14ac:dyDescent="0.25">
      <c r="A39" s="342" t="s">
        <v>247</v>
      </c>
      <c r="B39" s="342"/>
      <c r="C39" s="342"/>
      <c r="D39" s="342"/>
      <c r="E39" s="342"/>
      <c r="F39" s="342"/>
      <c r="G39" s="342"/>
      <c r="H39" s="343"/>
    </row>
    <row r="40" spans="1:8" ht="20.149999999999999" customHeight="1" x14ac:dyDescent="0.25">
      <c r="A40" s="17" t="s">
        <v>248</v>
      </c>
      <c r="B40" s="49" t="s">
        <v>249</v>
      </c>
      <c r="C40" s="202" t="s">
        <v>125</v>
      </c>
      <c r="D40" s="203">
        <v>453</v>
      </c>
      <c r="E40" s="203">
        <v>597</v>
      </c>
      <c r="F40" s="203">
        <v>426</v>
      </c>
      <c r="G40" s="203">
        <v>441</v>
      </c>
      <c r="H40" s="203">
        <v>339</v>
      </c>
    </row>
    <row r="41" spans="1:8" ht="22" customHeight="1" x14ac:dyDescent="0.25">
      <c r="A41" s="17" t="s">
        <v>250</v>
      </c>
      <c r="B41" s="49" t="s">
        <v>249</v>
      </c>
      <c r="C41" s="202" t="s">
        <v>125</v>
      </c>
      <c r="D41" s="203">
        <v>77</v>
      </c>
      <c r="E41" s="203">
        <v>87</v>
      </c>
      <c r="F41" s="203">
        <v>93</v>
      </c>
      <c r="G41" s="203">
        <v>110</v>
      </c>
      <c r="H41" s="203">
        <v>125</v>
      </c>
    </row>
    <row r="42" spans="1:8" ht="15" x14ac:dyDescent="0.25">
      <c r="A42" s="17" t="s">
        <v>251</v>
      </c>
      <c r="B42" s="232"/>
      <c r="C42" s="202" t="s">
        <v>125</v>
      </c>
      <c r="D42" s="235" t="s">
        <v>252</v>
      </c>
      <c r="E42" s="236" t="s">
        <v>253</v>
      </c>
      <c r="F42" s="237" t="s">
        <v>254</v>
      </c>
      <c r="G42" s="203" t="s">
        <v>125</v>
      </c>
      <c r="H42" s="203" t="s">
        <v>125</v>
      </c>
    </row>
    <row r="43" spans="1:8" ht="15" x14ac:dyDescent="0.25">
      <c r="A43" s="17" t="s">
        <v>255</v>
      </c>
      <c r="B43" s="232"/>
      <c r="C43" s="202" t="s">
        <v>125</v>
      </c>
      <c r="D43" s="238" t="s">
        <v>256</v>
      </c>
      <c r="E43" s="239" t="s">
        <v>257</v>
      </c>
      <c r="F43" s="240" t="s">
        <v>258</v>
      </c>
      <c r="G43" s="203" t="s">
        <v>125</v>
      </c>
      <c r="H43" s="203" t="s">
        <v>125</v>
      </c>
    </row>
    <row r="44" spans="1:8" x14ac:dyDescent="0.25">
      <c r="A44" s="241"/>
      <c r="B44" s="242"/>
      <c r="C44" s="243"/>
      <c r="D44" s="244"/>
      <c r="E44" s="244"/>
      <c r="F44" s="244"/>
      <c r="G44" s="211"/>
      <c r="H44" s="213"/>
    </row>
    <row r="45" spans="1:8" ht="18" x14ac:dyDescent="0.25">
      <c r="A45" s="347" t="s">
        <v>259</v>
      </c>
      <c r="B45" s="348"/>
      <c r="C45" s="348"/>
      <c r="D45" s="348"/>
      <c r="E45" s="348"/>
      <c r="F45" s="348"/>
      <c r="G45" s="348"/>
      <c r="H45" s="349"/>
    </row>
    <row r="46" spans="1:8" ht="15.5" x14ac:dyDescent="0.25">
      <c r="A46" s="342" t="s">
        <v>260</v>
      </c>
      <c r="B46" s="342"/>
      <c r="C46" s="342"/>
      <c r="D46" s="342"/>
      <c r="E46" s="342"/>
      <c r="F46" s="342"/>
      <c r="G46" s="342"/>
      <c r="H46" s="343"/>
    </row>
    <row r="47" spans="1:8" ht="15" x14ac:dyDescent="0.25">
      <c r="A47" s="280" t="s">
        <v>261</v>
      </c>
      <c r="B47" s="35" t="s">
        <v>75</v>
      </c>
      <c r="C47" s="180">
        <v>0.55000000000000004</v>
      </c>
      <c r="D47" s="180">
        <v>0.55000000000000004</v>
      </c>
      <c r="E47" s="180">
        <v>0.56000000000000005</v>
      </c>
      <c r="F47" s="180">
        <v>0.56000000000000005</v>
      </c>
      <c r="G47" s="180">
        <v>0.56999999999999995</v>
      </c>
      <c r="H47" s="180">
        <v>0.57999999999999996</v>
      </c>
    </row>
    <row r="48" spans="1:8" ht="15" x14ac:dyDescent="0.25">
      <c r="A48" s="280" t="s">
        <v>262</v>
      </c>
      <c r="B48" s="35" t="s">
        <v>75</v>
      </c>
      <c r="C48" s="180" t="s">
        <v>263</v>
      </c>
      <c r="D48" s="180" t="s">
        <v>264</v>
      </c>
      <c r="E48" s="180" t="s">
        <v>265</v>
      </c>
      <c r="F48" s="180">
        <v>0.31</v>
      </c>
      <c r="G48" s="180">
        <v>0.3</v>
      </c>
      <c r="H48" s="180">
        <v>0.3</v>
      </c>
    </row>
    <row r="49" spans="1:9" ht="15" x14ac:dyDescent="0.25">
      <c r="A49" s="280" t="s">
        <v>266</v>
      </c>
      <c r="B49" s="35" t="s">
        <v>75</v>
      </c>
      <c r="C49" s="180">
        <v>0.03</v>
      </c>
      <c r="D49" s="180">
        <v>0.03</v>
      </c>
      <c r="E49" s="180">
        <v>0.02</v>
      </c>
      <c r="F49" s="180">
        <v>0.03</v>
      </c>
      <c r="G49" s="180">
        <v>0.03</v>
      </c>
      <c r="H49" s="180">
        <v>0.03</v>
      </c>
    </row>
    <row r="50" spans="1:9" ht="15" x14ac:dyDescent="0.25">
      <c r="A50" s="280" t="s">
        <v>267</v>
      </c>
      <c r="B50" s="35" t="s">
        <v>75</v>
      </c>
      <c r="C50" s="180">
        <v>0.03</v>
      </c>
      <c r="D50" s="180">
        <v>0.02</v>
      </c>
      <c r="E50" s="180">
        <v>0.02</v>
      </c>
      <c r="F50" s="203" t="s">
        <v>125</v>
      </c>
      <c r="G50" s="203" t="s">
        <v>125</v>
      </c>
      <c r="H50" s="203" t="s">
        <v>125</v>
      </c>
    </row>
    <row r="51" spans="1:9" ht="15" x14ac:dyDescent="0.25">
      <c r="A51" s="280" t="s">
        <v>268</v>
      </c>
      <c r="B51" s="35" t="s">
        <v>75</v>
      </c>
      <c r="C51" s="245">
        <v>0.4</v>
      </c>
      <c r="D51" s="245">
        <v>0.37</v>
      </c>
      <c r="E51" s="180">
        <v>0.33</v>
      </c>
      <c r="F51" s="203" t="s">
        <v>125</v>
      </c>
      <c r="G51" s="203" t="s">
        <v>125</v>
      </c>
      <c r="H51" s="203" t="s">
        <v>125</v>
      </c>
    </row>
    <row r="52" spans="1:9" ht="15" x14ac:dyDescent="0.25">
      <c r="A52" s="280" t="s">
        <v>269</v>
      </c>
      <c r="B52" s="35" t="s">
        <v>75</v>
      </c>
      <c r="C52" s="180" t="s">
        <v>270</v>
      </c>
      <c r="D52" s="180" t="s">
        <v>271</v>
      </c>
      <c r="E52" s="180" t="s">
        <v>272</v>
      </c>
      <c r="F52" s="180">
        <v>0.18</v>
      </c>
      <c r="G52" s="180">
        <v>0.13</v>
      </c>
      <c r="H52" s="180">
        <v>0.13</v>
      </c>
    </row>
    <row r="53" spans="1:9" ht="15" x14ac:dyDescent="0.25">
      <c r="A53" s="280" t="s">
        <v>273</v>
      </c>
      <c r="B53" s="35" t="s">
        <v>75</v>
      </c>
      <c r="C53" s="180" t="s">
        <v>274</v>
      </c>
      <c r="D53" s="180" t="s">
        <v>274</v>
      </c>
      <c r="E53" s="180">
        <v>0.01</v>
      </c>
      <c r="F53" s="180">
        <v>0.01</v>
      </c>
      <c r="G53" s="203" t="s">
        <v>125</v>
      </c>
      <c r="H53" s="203" t="s">
        <v>125</v>
      </c>
      <c r="I53" s="12"/>
    </row>
    <row r="54" spans="1:9" ht="15" x14ac:dyDescent="0.25">
      <c r="A54" s="280" t="s">
        <v>275</v>
      </c>
      <c r="B54" s="35" t="s">
        <v>75</v>
      </c>
      <c r="C54" s="180">
        <v>0.4</v>
      </c>
      <c r="D54" s="180">
        <v>0.37</v>
      </c>
      <c r="E54" s="180">
        <v>0.33</v>
      </c>
      <c r="F54" s="246" t="s">
        <v>125</v>
      </c>
      <c r="G54" s="246" t="s">
        <v>125</v>
      </c>
      <c r="H54" s="246" t="s">
        <v>125</v>
      </c>
      <c r="I54" s="12"/>
    </row>
    <row r="55" spans="1:9" ht="13" x14ac:dyDescent="0.25">
      <c r="A55" s="280" t="s">
        <v>276</v>
      </c>
      <c r="B55" s="35" t="s">
        <v>75</v>
      </c>
      <c r="C55" s="247" t="s">
        <v>277</v>
      </c>
      <c r="D55" s="248" t="s">
        <v>278</v>
      </c>
      <c r="E55" s="224" t="s">
        <v>279</v>
      </c>
      <c r="F55" s="246" t="s">
        <v>125</v>
      </c>
      <c r="G55" s="246" t="s">
        <v>125</v>
      </c>
      <c r="H55" s="246" t="s">
        <v>125</v>
      </c>
      <c r="I55" s="12"/>
    </row>
    <row r="56" spans="1:9" ht="13" x14ac:dyDescent="0.25">
      <c r="A56" s="280" t="s">
        <v>280</v>
      </c>
      <c r="B56" s="35" t="s">
        <v>75</v>
      </c>
      <c r="C56" s="249" t="s">
        <v>281</v>
      </c>
      <c r="D56" s="250" t="s">
        <v>281</v>
      </c>
      <c r="E56" s="251" t="s">
        <v>282</v>
      </c>
      <c r="F56" s="246" t="s">
        <v>125</v>
      </c>
      <c r="G56" s="246" t="s">
        <v>125</v>
      </c>
      <c r="H56" s="246" t="s">
        <v>125</v>
      </c>
      <c r="I56" s="12"/>
    </row>
    <row r="57" spans="1:9" ht="13" x14ac:dyDescent="0.25">
      <c r="A57" s="280" t="s">
        <v>283</v>
      </c>
      <c r="B57" s="35" t="s">
        <v>75</v>
      </c>
      <c r="C57" s="249" t="s">
        <v>284</v>
      </c>
      <c r="D57" s="250" t="s">
        <v>284</v>
      </c>
      <c r="E57" s="251" t="s">
        <v>284</v>
      </c>
      <c r="F57" s="246" t="s">
        <v>125</v>
      </c>
      <c r="G57" s="246" t="s">
        <v>125</v>
      </c>
      <c r="H57" s="246" t="s">
        <v>125</v>
      </c>
      <c r="I57" s="12"/>
    </row>
    <row r="58" spans="1:9" ht="13" x14ac:dyDescent="0.25">
      <c r="A58" s="280" t="s">
        <v>285</v>
      </c>
      <c r="B58" s="35" t="s">
        <v>75</v>
      </c>
      <c r="C58" s="249" t="s">
        <v>282</v>
      </c>
      <c r="D58" s="250" t="s">
        <v>284</v>
      </c>
      <c r="E58" s="251" t="s">
        <v>284</v>
      </c>
      <c r="F58" s="246" t="s">
        <v>125</v>
      </c>
      <c r="G58" s="246" t="s">
        <v>125</v>
      </c>
      <c r="H58" s="246" t="s">
        <v>125</v>
      </c>
      <c r="I58" s="12"/>
    </row>
    <row r="59" spans="1:9" ht="13" x14ac:dyDescent="0.25">
      <c r="A59" s="280" t="s">
        <v>286</v>
      </c>
      <c r="B59" s="35" t="s">
        <v>75</v>
      </c>
      <c r="C59" s="249" t="s">
        <v>284</v>
      </c>
      <c r="D59" s="250" t="s">
        <v>284</v>
      </c>
      <c r="E59" s="251" t="s">
        <v>287</v>
      </c>
      <c r="F59" s="246" t="s">
        <v>125</v>
      </c>
      <c r="G59" s="246" t="s">
        <v>125</v>
      </c>
      <c r="H59" s="246" t="s">
        <v>125</v>
      </c>
      <c r="I59" s="12"/>
    </row>
    <row r="60" spans="1:9" ht="13" x14ac:dyDescent="0.25">
      <c r="A60" s="280" t="s">
        <v>288</v>
      </c>
      <c r="B60" s="35" t="s">
        <v>75</v>
      </c>
      <c r="C60" s="252" t="s">
        <v>279</v>
      </c>
      <c r="D60" s="253" t="s">
        <v>289</v>
      </c>
      <c r="E60" s="227" t="s">
        <v>290</v>
      </c>
      <c r="F60" s="246" t="s">
        <v>125</v>
      </c>
      <c r="G60" s="246" t="s">
        <v>125</v>
      </c>
      <c r="H60" s="246" t="s">
        <v>125</v>
      </c>
      <c r="I60" s="12"/>
    </row>
    <row r="61" spans="1:9" ht="15" x14ac:dyDescent="0.25">
      <c r="A61" s="280" t="s">
        <v>291</v>
      </c>
      <c r="B61" s="35" t="s">
        <v>75</v>
      </c>
      <c r="C61" s="180">
        <v>0.08</v>
      </c>
      <c r="D61" s="180">
        <v>7.0000000000000007E-2</v>
      </c>
      <c r="E61" s="180">
        <v>0.06</v>
      </c>
      <c r="F61" s="180">
        <v>0.06</v>
      </c>
      <c r="G61" s="180">
        <v>0.06</v>
      </c>
      <c r="H61" s="180">
        <v>0.05</v>
      </c>
    </row>
    <row r="62" spans="1:9" ht="15" x14ac:dyDescent="0.25">
      <c r="A62" s="280" t="s">
        <v>292</v>
      </c>
      <c r="B62" s="35" t="s">
        <v>75</v>
      </c>
      <c r="C62" s="180">
        <v>0.12</v>
      </c>
      <c r="D62" s="180">
        <v>7.0000000000000007E-2</v>
      </c>
      <c r="E62" s="180">
        <v>0.08</v>
      </c>
      <c r="F62" s="203" t="s">
        <v>125</v>
      </c>
      <c r="G62" s="203" t="s">
        <v>125</v>
      </c>
      <c r="H62" s="203" t="s">
        <v>125</v>
      </c>
    </row>
    <row r="63" spans="1:9" ht="15" x14ac:dyDescent="0.25">
      <c r="A63" s="280" t="s">
        <v>293</v>
      </c>
      <c r="B63" s="35" t="s">
        <v>75</v>
      </c>
      <c r="C63" s="180">
        <v>0.03</v>
      </c>
      <c r="D63" s="180">
        <v>0.02</v>
      </c>
      <c r="E63" s="180">
        <v>0.01</v>
      </c>
      <c r="F63" s="180">
        <v>0.01</v>
      </c>
      <c r="G63" s="180">
        <v>0.01</v>
      </c>
      <c r="H63" s="180">
        <v>0.01</v>
      </c>
    </row>
    <row r="64" spans="1:9" ht="15" x14ac:dyDescent="0.25">
      <c r="A64" s="280" t="s">
        <v>294</v>
      </c>
      <c r="B64" s="35" t="s">
        <v>75</v>
      </c>
      <c r="C64" s="254">
        <v>0.01</v>
      </c>
      <c r="D64" s="254">
        <v>0.01</v>
      </c>
      <c r="E64" s="254">
        <v>0.01</v>
      </c>
      <c r="F64" s="246" t="s">
        <v>125</v>
      </c>
      <c r="G64" s="246" t="s">
        <v>125</v>
      </c>
      <c r="H64" s="246" t="s">
        <v>125</v>
      </c>
    </row>
    <row r="65" spans="1:8" x14ac:dyDescent="0.25">
      <c r="A65" s="215"/>
      <c r="B65" s="198"/>
      <c r="C65" s="255"/>
      <c r="D65" s="255"/>
      <c r="E65" s="255"/>
      <c r="F65" s="211"/>
      <c r="G65" s="211"/>
      <c r="H65" s="230"/>
    </row>
    <row r="66" spans="1:8" ht="15.5" x14ac:dyDescent="0.25">
      <c r="A66" s="342" t="s">
        <v>295</v>
      </c>
      <c r="B66" s="342"/>
      <c r="C66" s="342"/>
      <c r="D66" s="342"/>
      <c r="E66" s="342"/>
      <c r="F66" s="342"/>
      <c r="G66" s="342"/>
      <c r="H66" s="343"/>
    </row>
    <row r="67" spans="1:8" ht="13" x14ac:dyDescent="0.25">
      <c r="A67" s="280" t="s">
        <v>296</v>
      </c>
      <c r="B67" s="35" t="s">
        <v>75</v>
      </c>
      <c r="C67" s="256">
        <f>C47</f>
        <v>0.55000000000000004</v>
      </c>
      <c r="D67" s="256">
        <f t="shared" ref="D67:H67" si="0">D47</f>
        <v>0.55000000000000004</v>
      </c>
      <c r="E67" s="256">
        <f t="shared" si="0"/>
        <v>0.56000000000000005</v>
      </c>
      <c r="F67" s="257">
        <f t="shared" si="0"/>
        <v>0.56000000000000005</v>
      </c>
      <c r="G67" s="256">
        <f t="shared" si="0"/>
        <v>0.56999999999999995</v>
      </c>
      <c r="H67" s="256">
        <f t="shared" si="0"/>
        <v>0.57999999999999996</v>
      </c>
    </row>
    <row r="68" spans="1:8" ht="13" x14ac:dyDescent="0.25">
      <c r="A68" s="280" t="s">
        <v>297</v>
      </c>
      <c r="B68" s="35" t="s">
        <v>75</v>
      </c>
      <c r="C68" s="258">
        <v>0.5</v>
      </c>
      <c r="D68" s="258">
        <v>0.49</v>
      </c>
      <c r="E68" s="258">
        <v>0.51</v>
      </c>
      <c r="F68" s="230" t="s">
        <v>125</v>
      </c>
      <c r="G68" s="246" t="s">
        <v>125</v>
      </c>
      <c r="H68" s="246" t="s">
        <v>125</v>
      </c>
    </row>
    <row r="69" spans="1:8" ht="13" x14ac:dyDescent="0.25">
      <c r="A69" s="280" t="s">
        <v>298</v>
      </c>
      <c r="B69" s="35" t="s">
        <v>75</v>
      </c>
      <c r="C69" s="258">
        <v>0.5</v>
      </c>
      <c r="D69" s="258">
        <v>0.4</v>
      </c>
      <c r="E69" s="258">
        <v>0.27</v>
      </c>
      <c r="F69" s="230" t="s">
        <v>125</v>
      </c>
      <c r="G69" s="246" t="s">
        <v>125</v>
      </c>
      <c r="H69" s="246" t="s">
        <v>125</v>
      </c>
    </row>
    <row r="70" spans="1:8" ht="15" x14ac:dyDescent="0.25">
      <c r="A70" s="280" t="s">
        <v>299</v>
      </c>
      <c r="B70" s="35" t="s">
        <v>75</v>
      </c>
      <c r="C70" s="259" t="s">
        <v>300</v>
      </c>
      <c r="D70" s="259" t="s">
        <v>301</v>
      </c>
      <c r="E70" s="259" t="s">
        <v>302</v>
      </c>
      <c r="F70" s="180">
        <v>0.31</v>
      </c>
      <c r="G70" s="180">
        <v>0.3</v>
      </c>
      <c r="H70" s="180">
        <v>0.3</v>
      </c>
    </row>
    <row r="71" spans="1:8" ht="15" x14ac:dyDescent="0.25">
      <c r="A71" s="280" t="s">
        <v>303</v>
      </c>
      <c r="B71" s="35" t="s">
        <v>75</v>
      </c>
      <c r="C71" s="258">
        <v>0.37</v>
      </c>
      <c r="D71" s="258">
        <v>0.36</v>
      </c>
      <c r="E71" s="258">
        <v>0.36</v>
      </c>
      <c r="F71" s="230" t="s">
        <v>125</v>
      </c>
      <c r="G71" s="246" t="s">
        <v>125</v>
      </c>
      <c r="H71" s="246" t="s">
        <v>125</v>
      </c>
    </row>
    <row r="72" spans="1:8" ht="15" x14ac:dyDescent="0.25">
      <c r="A72" s="280" t="s">
        <v>304</v>
      </c>
      <c r="B72" s="35" t="s">
        <v>75</v>
      </c>
      <c r="C72" s="258">
        <v>0.46</v>
      </c>
      <c r="D72" s="258">
        <v>0.45</v>
      </c>
      <c r="E72" s="258">
        <v>0.45</v>
      </c>
      <c r="F72" s="230" t="s">
        <v>125</v>
      </c>
      <c r="G72" s="246" t="s">
        <v>125</v>
      </c>
      <c r="H72" s="246" t="s">
        <v>125</v>
      </c>
    </row>
    <row r="73" spans="1:8" ht="15" x14ac:dyDescent="0.25">
      <c r="A73" s="280" t="s">
        <v>305</v>
      </c>
      <c r="B73" s="35" t="s">
        <v>75</v>
      </c>
      <c r="C73" s="258">
        <v>0.65</v>
      </c>
      <c r="D73" s="258">
        <v>0.66</v>
      </c>
      <c r="E73" s="258">
        <v>0.66</v>
      </c>
      <c r="F73" s="230" t="s">
        <v>125</v>
      </c>
      <c r="G73" s="246" t="s">
        <v>125</v>
      </c>
      <c r="H73" s="246" t="s">
        <v>125</v>
      </c>
    </row>
    <row r="74" spans="1:8" x14ac:dyDescent="0.25">
      <c r="A74" s="215"/>
      <c r="B74" s="198"/>
      <c r="C74" s="260"/>
      <c r="D74" s="260"/>
      <c r="E74" s="260"/>
      <c r="F74" s="211"/>
      <c r="G74" s="211"/>
      <c r="H74" s="230"/>
    </row>
    <row r="75" spans="1:8" ht="15.5" x14ac:dyDescent="0.25">
      <c r="A75" s="342" t="s">
        <v>306</v>
      </c>
      <c r="B75" s="342"/>
      <c r="C75" s="342"/>
      <c r="D75" s="342"/>
      <c r="E75" s="342"/>
      <c r="F75" s="342"/>
      <c r="G75" s="342"/>
      <c r="H75" s="343"/>
    </row>
    <row r="76" spans="1:8" ht="15.65" customHeight="1" x14ac:dyDescent="0.25">
      <c r="A76" s="352" t="s">
        <v>307</v>
      </c>
      <c r="B76" s="353"/>
      <c r="C76" s="353"/>
      <c r="D76" s="353"/>
      <c r="E76" s="353"/>
      <c r="F76" s="353"/>
      <c r="G76" s="353"/>
      <c r="H76" s="354"/>
    </row>
    <row r="77" spans="1:8" ht="13" x14ac:dyDescent="0.25">
      <c r="A77" s="280" t="s">
        <v>308</v>
      </c>
      <c r="B77" s="35" t="s">
        <v>75</v>
      </c>
      <c r="C77" s="180">
        <v>0.99</v>
      </c>
      <c r="D77" s="214">
        <v>1</v>
      </c>
      <c r="E77" s="214">
        <v>1</v>
      </c>
      <c r="F77" s="203" t="s">
        <v>125</v>
      </c>
      <c r="G77" s="203" t="s">
        <v>125</v>
      </c>
      <c r="H77" s="203" t="s">
        <v>125</v>
      </c>
    </row>
    <row r="78" spans="1:8" ht="13" x14ac:dyDescent="0.25">
      <c r="A78" s="280" t="s">
        <v>309</v>
      </c>
      <c r="B78" s="35" t="s">
        <v>75</v>
      </c>
      <c r="C78" s="180" t="s">
        <v>310</v>
      </c>
      <c r="D78" s="214">
        <v>0.98</v>
      </c>
      <c r="E78" s="214">
        <v>0.98</v>
      </c>
      <c r="F78" s="203" t="s">
        <v>125</v>
      </c>
      <c r="G78" s="203" t="s">
        <v>125</v>
      </c>
      <c r="H78" s="203" t="s">
        <v>125</v>
      </c>
    </row>
    <row r="79" spans="1:8" ht="13" x14ac:dyDescent="0.25">
      <c r="A79" s="280" t="s">
        <v>311</v>
      </c>
      <c r="B79" s="35" t="s">
        <v>75</v>
      </c>
      <c r="C79" s="180" t="s">
        <v>312</v>
      </c>
      <c r="D79" s="214">
        <v>0.99</v>
      </c>
      <c r="E79" s="214">
        <v>0.99</v>
      </c>
      <c r="F79" s="203" t="s">
        <v>125</v>
      </c>
      <c r="G79" s="203" t="s">
        <v>125</v>
      </c>
      <c r="H79" s="203" t="s">
        <v>125</v>
      </c>
    </row>
    <row r="80" spans="1:8" ht="13" x14ac:dyDescent="0.25">
      <c r="A80" s="312" t="s">
        <v>313</v>
      </c>
      <c r="B80" s="35" t="s">
        <v>75</v>
      </c>
      <c r="C80" s="261" t="s">
        <v>314</v>
      </c>
      <c r="D80" s="214">
        <v>1.02</v>
      </c>
      <c r="E80" s="214">
        <v>1.02</v>
      </c>
      <c r="F80" s="203" t="s">
        <v>125</v>
      </c>
      <c r="G80" s="203" t="s">
        <v>125</v>
      </c>
      <c r="H80" s="203" t="s">
        <v>125</v>
      </c>
    </row>
    <row r="81" spans="1:8" x14ac:dyDescent="0.25">
      <c r="A81" s="218"/>
      <c r="B81" s="198"/>
      <c r="C81" s="181"/>
      <c r="D81" s="262"/>
      <c r="E81" s="262"/>
      <c r="F81" s="216"/>
      <c r="G81" s="216"/>
      <c r="H81" s="217"/>
    </row>
    <row r="82" spans="1:8" ht="18" x14ac:dyDescent="0.25">
      <c r="A82" s="347" t="s">
        <v>315</v>
      </c>
      <c r="B82" s="348"/>
      <c r="C82" s="348"/>
      <c r="D82" s="348"/>
      <c r="E82" s="348"/>
      <c r="F82" s="348"/>
      <c r="G82" s="348"/>
      <c r="H82" s="349"/>
    </row>
    <row r="83" spans="1:8" ht="15" x14ac:dyDescent="0.25">
      <c r="A83" s="280" t="s">
        <v>316</v>
      </c>
      <c r="B83" s="263" t="s">
        <v>75</v>
      </c>
      <c r="C83" s="264" t="s">
        <v>317</v>
      </c>
      <c r="D83" s="265" t="s">
        <v>318</v>
      </c>
      <c r="E83" s="266" t="s">
        <v>318</v>
      </c>
      <c r="F83" s="203" t="s">
        <v>125</v>
      </c>
      <c r="G83" s="203" t="s">
        <v>125</v>
      </c>
      <c r="H83" s="203" t="s">
        <v>125</v>
      </c>
    </row>
    <row r="84" spans="1:8" ht="15" x14ac:dyDescent="0.25">
      <c r="A84" s="280" t="s">
        <v>319</v>
      </c>
      <c r="B84" s="267"/>
      <c r="C84" s="264" t="s">
        <v>320</v>
      </c>
      <c r="D84" s="265" t="s">
        <v>321</v>
      </c>
      <c r="E84" s="266" t="s">
        <v>322</v>
      </c>
      <c r="F84" s="203" t="s">
        <v>125</v>
      </c>
      <c r="G84" s="203" t="s">
        <v>125</v>
      </c>
      <c r="H84" s="203" t="s">
        <v>125</v>
      </c>
    </row>
    <row r="85" spans="1:8" ht="26" x14ac:dyDescent="0.25">
      <c r="A85" s="311" t="s">
        <v>323</v>
      </c>
      <c r="B85" s="268" t="s">
        <v>121</v>
      </c>
      <c r="C85" s="264" t="s">
        <v>324</v>
      </c>
      <c r="D85" s="265" t="s">
        <v>325</v>
      </c>
      <c r="E85" s="266" t="s">
        <v>318</v>
      </c>
      <c r="F85" s="203" t="s">
        <v>125</v>
      </c>
      <c r="G85" s="203" t="s">
        <v>125</v>
      </c>
      <c r="H85" s="203" t="s">
        <v>125</v>
      </c>
    </row>
    <row r="86" spans="1:8" ht="13" x14ac:dyDescent="0.25">
      <c r="A86" s="280" t="s">
        <v>326</v>
      </c>
      <c r="B86" s="263" t="s">
        <v>75</v>
      </c>
      <c r="C86" s="315" t="s">
        <v>327</v>
      </c>
      <c r="D86" s="316" t="s">
        <v>328</v>
      </c>
      <c r="E86" s="316" t="s">
        <v>318</v>
      </c>
      <c r="F86" s="246" t="s">
        <v>125</v>
      </c>
      <c r="G86" s="246" t="s">
        <v>125</v>
      </c>
      <c r="H86" s="246" t="s">
        <v>125</v>
      </c>
    </row>
    <row r="87" spans="1:8" ht="13" x14ac:dyDescent="0.25">
      <c r="A87" s="312"/>
      <c r="B87" s="213"/>
      <c r="C87" s="279"/>
      <c r="D87" s="279"/>
      <c r="E87" s="279"/>
      <c r="F87" s="211"/>
      <c r="G87" s="211"/>
      <c r="H87" s="230"/>
    </row>
    <row r="88" spans="1:8" ht="15.65" customHeight="1" x14ac:dyDescent="0.25">
      <c r="A88" s="352" t="s">
        <v>329</v>
      </c>
      <c r="B88" s="353"/>
      <c r="C88" s="353"/>
      <c r="D88" s="353"/>
      <c r="E88" s="353"/>
      <c r="F88" s="353"/>
      <c r="G88" s="353"/>
      <c r="H88" s="354"/>
    </row>
    <row r="89" spans="1:8" ht="13" x14ac:dyDescent="0.25">
      <c r="A89" s="280" t="s">
        <v>330</v>
      </c>
      <c r="B89" s="267"/>
      <c r="C89" s="273" t="s">
        <v>331</v>
      </c>
      <c r="D89" s="274" t="s">
        <v>332</v>
      </c>
      <c r="E89" s="275" t="s">
        <v>333</v>
      </c>
      <c r="F89" s="272" t="s">
        <v>125</v>
      </c>
      <c r="G89" s="272" t="s">
        <v>125</v>
      </c>
      <c r="H89" s="272" t="s">
        <v>125</v>
      </c>
    </row>
    <row r="90" spans="1:8" ht="13" x14ac:dyDescent="0.25">
      <c r="A90" s="280" t="s">
        <v>334</v>
      </c>
      <c r="B90" s="317"/>
      <c r="C90" s="318" t="s">
        <v>335</v>
      </c>
      <c r="D90" s="319" t="s">
        <v>336</v>
      </c>
      <c r="E90" s="319" t="s">
        <v>337</v>
      </c>
      <c r="F90" s="230" t="s">
        <v>125</v>
      </c>
      <c r="G90" s="246" t="s">
        <v>125</v>
      </c>
      <c r="H90" s="246" t="s">
        <v>125</v>
      </c>
    </row>
    <row r="91" spans="1:8" x14ac:dyDescent="0.25">
      <c r="A91" s="218"/>
      <c r="B91" s="159"/>
      <c r="C91" s="279"/>
      <c r="D91" s="279"/>
      <c r="E91" s="279"/>
      <c r="F91" s="211"/>
      <c r="G91" s="211"/>
      <c r="H91" s="230"/>
    </row>
    <row r="92" spans="1:8" ht="13" x14ac:dyDescent="0.25">
      <c r="A92" s="352" t="s">
        <v>338</v>
      </c>
      <c r="B92" s="353"/>
      <c r="C92" s="353"/>
      <c r="D92" s="353"/>
      <c r="E92" s="353"/>
      <c r="F92" s="353"/>
      <c r="G92" s="353"/>
      <c r="H92" s="354"/>
    </row>
    <row r="93" spans="1:8" ht="13" x14ac:dyDescent="0.25">
      <c r="A93" s="313" t="s">
        <v>339</v>
      </c>
      <c r="B93" s="267"/>
      <c r="C93" s="269" t="s">
        <v>340</v>
      </c>
      <c r="D93" s="270" t="s">
        <v>341</v>
      </c>
      <c r="E93" s="271" t="s">
        <v>342</v>
      </c>
      <c r="F93" s="272" t="s">
        <v>125</v>
      </c>
      <c r="G93" s="272" t="s">
        <v>125</v>
      </c>
      <c r="H93" s="272" t="s">
        <v>125</v>
      </c>
    </row>
    <row r="94" spans="1:8" ht="13" x14ac:dyDescent="0.25">
      <c r="A94" s="313" t="s">
        <v>343</v>
      </c>
      <c r="B94" s="267"/>
      <c r="C94" s="269" t="s">
        <v>344</v>
      </c>
      <c r="D94" s="270" t="s">
        <v>345</v>
      </c>
      <c r="E94" s="271" t="s">
        <v>346</v>
      </c>
      <c r="F94" s="203" t="s">
        <v>125</v>
      </c>
      <c r="G94" s="203" t="s">
        <v>125</v>
      </c>
      <c r="H94" s="203" t="s">
        <v>125</v>
      </c>
    </row>
    <row r="95" spans="1:8" ht="16" customHeight="1" x14ac:dyDescent="0.25">
      <c r="A95" s="280" t="s">
        <v>347</v>
      </c>
      <c r="B95" s="267"/>
      <c r="C95" s="276" t="s">
        <v>348</v>
      </c>
      <c r="D95" s="277" t="s">
        <v>349</v>
      </c>
      <c r="E95" s="278" t="s">
        <v>350</v>
      </c>
      <c r="F95" s="203" t="s">
        <v>125</v>
      </c>
      <c r="G95" s="203" t="s">
        <v>125</v>
      </c>
      <c r="H95" s="203" t="s">
        <v>125</v>
      </c>
    </row>
    <row r="96" spans="1:8" ht="16" customHeight="1" x14ac:dyDescent="0.25">
      <c r="A96" s="218"/>
      <c r="B96" s="159"/>
      <c r="C96" s="279"/>
      <c r="D96" s="279"/>
      <c r="E96" s="279"/>
      <c r="F96" s="216"/>
      <c r="G96" s="216"/>
      <c r="H96" s="217"/>
    </row>
    <row r="97" spans="1:8" ht="18" x14ac:dyDescent="0.25">
      <c r="A97" s="347" t="s">
        <v>351</v>
      </c>
      <c r="B97" s="348"/>
      <c r="C97" s="348"/>
      <c r="D97" s="348"/>
      <c r="E97" s="348"/>
      <c r="F97" s="348"/>
      <c r="G97" s="348"/>
      <c r="H97" s="349"/>
    </row>
    <row r="98" spans="1:8" ht="15" x14ac:dyDescent="0.25">
      <c r="A98" s="280" t="s">
        <v>352</v>
      </c>
      <c r="B98" s="203" t="s">
        <v>353</v>
      </c>
      <c r="C98" s="206" t="s">
        <v>354</v>
      </c>
      <c r="D98" s="206">
        <v>56</v>
      </c>
      <c r="E98" s="206">
        <v>58</v>
      </c>
      <c r="F98" s="206">
        <v>60</v>
      </c>
      <c r="G98" s="206">
        <v>45</v>
      </c>
      <c r="H98" s="206">
        <v>44</v>
      </c>
    </row>
    <row r="99" spans="1:8" ht="15" x14ac:dyDescent="0.25">
      <c r="A99" s="280" t="s">
        <v>355</v>
      </c>
      <c r="B99" s="203" t="s">
        <v>353</v>
      </c>
      <c r="C99" s="206">
        <v>19</v>
      </c>
      <c r="D99" s="206">
        <v>19</v>
      </c>
      <c r="E99" s="206">
        <v>21</v>
      </c>
      <c r="F99" s="206">
        <v>20</v>
      </c>
      <c r="G99" s="206">
        <v>25</v>
      </c>
      <c r="H99" s="206">
        <v>21</v>
      </c>
    </row>
    <row r="100" spans="1:8" ht="13" x14ac:dyDescent="0.25">
      <c r="A100" s="280" t="s">
        <v>138</v>
      </c>
      <c r="B100" s="203" t="s">
        <v>353</v>
      </c>
      <c r="C100" s="206">
        <v>133</v>
      </c>
      <c r="D100" s="206">
        <v>75</v>
      </c>
      <c r="E100" s="206">
        <v>79</v>
      </c>
      <c r="F100" s="206">
        <v>80</v>
      </c>
      <c r="G100" s="206">
        <v>70</v>
      </c>
      <c r="H100" s="206">
        <v>65</v>
      </c>
    </row>
    <row r="102" spans="1:8" ht="13" x14ac:dyDescent="0.3">
      <c r="A102" s="201" t="s">
        <v>169</v>
      </c>
    </row>
    <row r="103" spans="1:8" x14ac:dyDescent="0.25">
      <c r="A103" s="15" t="s">
        <v>170</v>
      </c>
    </row>
    <row r="104" spans="1:8" ht="14.5" x14ac:dyDescent="0.25">
      <c r="A104" s="15" t="s">
        <v>356</v>
      </c>
    </row>
    <row r="105" spans="1:8" ht="14.5" x14ac:dyDescent="0.25">
      <c r="A105" s="15" t="s">
        <v>357</v>
      </c>
    </row>
    <row r="106" spans="1:8" ht="14.5" x14ac:dyDescent="0.25">
      <c r="A106" s="15" t="s">
        <v>358</v>
      </c>
    </row>
    <row r="107" spans="1:8" ht="14.5" x14ac:dyDescent="0.25">
      <c r="A107" s="18" t="s">
        <v>359</v>
      </c>
    </row>
    <row r="108" spans="1:8" ht="14.5" x14ac:dyDescent="0.25">
      <c r="A108" s="328" t="s">
        <v>360</v>
      </c>
    </row>
    <row r="109" spans="1:8" ht="14.5" x14ac:dyDescent="0.25">
      <c r="A109" s="21" t="s">
        <v>361</v>
      </c>
    </row>
    <row r="110" spans="1:8" ht="14.5" x14ac:dyDescent="0.25">
      <c r="A110" s="328" t="s">
        <v>362</v>
      </c>
    </row>
    <row r="111" spans="1:8" ht="14.5" x14ac:dyDescent="0.25">
      <c r="A111" s="20" t="s">
        <v>363</v>
      </c>
    </row>
    <row r="112" spans="1:8" ht="14.5" x14ac:dyDescent="0.25">
      <c r="A112" s="15" t="s">
        <v>364</v>
      </c>
    </row>
    <row r="113" spans="1:1" ht="14.5" x14ac:dyDescent="0.25">
      <c r="A113" s="22" t="s">
        <v>365</v>
      </c>
    </row>
    <row r="114" spans="1:1" ht="14.5" x14ac:dyDescent="0.25">
      <c r="A114" s="20" t="s">
        <v>366</v>
      </c>
    </row>
    <row r="115" spans="1:1" ht="14.5" x14ac:dyDescent="0.25">
      <c r="A115" s="15" t="s">
        <v>367</v>
      </c>
    </row>
    <row r="116" spans="1:1" ht="14.5" x14ac:dyDescent="0.25">
      <c r="A116" s="329" t="s">
        <v>368</v>
      </c>
    </row>
    <row r="117" spans="1:1" ht="14.5" x14ac:dyDescent="0.25">
      <c r="A117" s="329" t="s">
        <v>369</v>
      </c>
    </row>
    <row r="118" spans="1:1" ht="14.5" x14ac:dyDescent="0.25">
      <c r="A118" s="15" t="s">
        <v>370</v>
      </c>
    </row>
    <row r="119" spans="1:1" ht="14.5" x14ac:dyDescent="0.25">
      <c r="A119" s="20" t="s">
        <v>371</v>
      </c>
    </row>
    <row r="120" spans="1:1" ht="14.5" x14ac:dyDescent="0.25">
      <c r="A120" s="15" t="s">
        <v>372</v>
      </c>
    </row>
    <row r="121" spans="1:1" ht="14.5" x14ac:dyDescent="0.25">
      <c r="A121" s="15" t="s">
        <v>373</v>
      </c>
    </row>
    <row r="122" spans="1:1" ht="14.5" x14ac:dyDescent="0.25">
      <c r="A122" s="15" t="s">
        <v>374</v>
      </c>
    </row>
    <row r="123" spans="1:1" ht="14.5" x14ac:dyDescent="0.25">
      <c r="A123" s="15" t="s">
        <v>375</v>
      </c>
    </row>
    <row r="124" spans="1:1" ht="14.5" x14ac:dyDescent="0.25">
      <c r="A124" s="15" t="s">
        <v>376</v>
      </c>
    </row>
    <row r="125" spans="1:1" ht="14.5" x14ac:dyDescent="0.25">
      <c r="A125" s="20" t="s">
        <v>377</v>
      </c>
    </row>
    <row r="126" spans="1:1" ht="14.5" x14ac:dyDescent="0.25">
      <c r="A126" s="20" t="s">
        <v>378</v>
      </c>
    </row>
    <row r="127" spans="1:1" ht="14.5" x14ac:dyDescent="0.25">
      <c r="A127" s="20" t="s">
        <v>379</v>
      </c>
    </row>
    <row r="128" spans="1:1" ht="14.5" x14ac:dyDescent="0.25">
      <c r="A128" s="20" t="s">
        <v>380</v>
      </c>
    </row>
    <row r="129" spans="1:1" ht="14.5" x14ac:dyDescent="0.25">
      <c r="A129" s="20" t="s">
        <v>381</v>
      </c>
    </row>
    <row r="130" spans="1:1" ht="14.5" x14ac:dyDescent="0.25">
      <c r="A130" s="20" t="s">
        <v>382</v>
      </c>
    </row>
    <row r="131" spans="1:1" ht="14.5" x14ac:dyDescent="0.25">
      <c r="A131" s="20" t="s">
        <v>383</v>
      </c>
    </row>
    <row r="132" spans="1:1" ht="14.5" x14ac:dyDescent="0.25">
      <c r="A132" s="20" t="s">
        <v>384</v>
      </c>
    </row>
  </sheetData>
  <mergeCells count="22">
    <mergeCell ref="B1:H1"/>
    <mergeCell ref="A20:H20"/>
    <mergeCell ref="A25:H25"/>
    <mergeCell ref="A15:H15"/>
    <mergeCell ref="A18:H18"/>
    <mergeCell ref="A22:H22"/>
    <mergeCell ref="A3:H3"/>
    <mergeCell ref="A45:H45"/>
    <mergeCell ref="A82:H82"/>
    <mergeCell ref="A97:H97"/>
    <mergeCell ref="A6:H6"/>
    <mergeCell ref="A7:H7"/>
    <mergeCell ref="A11:H11"/>
    <mergeCell ref="A76:H76"/>
    <mergeCell ref="A88:H88"/>
    <mergeCell ref="A92:H92"/>
    <mergeCell ref="A29:H29"/>
    <mergeCell ref="A34:H34"/>
    <mergeCell ref="A39:H39"/>
    <mergeCell ref="A46:H46"/>
    <mergeCell ref="A66:H66"/>
    <mergeCell ref="A75:H7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
  <sheetViews>
    <sheetView zoomScale="92" zoomScaleNormal="92" workbookViewId="0">
      <pane ySplit="2" topLeftCell="A3" activePane="bottomLeft" state="frozen"/>
      <selection pane="bottomLeft" activeCell="B1" sqref="B1:H1"/>
    </sheetView>
  </sheetViews>
  <sheetFormatPr defaultColWidth="9.09765625" defaultRowHeight="12.5" x14ac:dyDescent="0.25"/>
  <cols>
    <col min="1" max="1" width="52.3984375" style="15" customWidth="1"/>
    <col min="2" max="2" width="12" style="15" customWidth="1"/>
    <col min="3" max="3" width="16.3984375" style="15" customWidth="1"/>
    <col min="4" max="4" width="15.09765625" style="15" customWidth="1"/>
    <col min="5" max="5" width="18.296875" style="15" customWidth="1"/>
    <col min="6" max="6" width="16.8984375" style="15" customWidth="1"/>
    <col min="7" max="7" width="17.3984375" style="15" customWidth="1"/>
    <col min="8" max="8" width="13.8984375" style="15" customWidth="1"/>
    <col min="9" max="16384" width="9.09765625" style="15"/>
  </cols>
  <sheetData>
    <row r="1" spans="1:9" ht="73.5" customHeight="1" x14ac:dyDescent="0.25">
      <c r="A1" s="358"/>
      <c r="B1" s="338" t="s">
        <v>423</v>
      </c>
      <c r="C1" s="338"/>
      <c r="D1" s="338"/>
      <c r="E1" s="338"/>
      <c r="F1" s="338"/>
      <c r="G1" s="338"/>
      <c r="H1" s="338"/>
    </row>
    <row r="2" spans="1:9" ht="13" x14ac:dyDescent="0.25">
      <c r="A2" s="359"/>
      <c r="B2" s="184" t="s">
        <v>7</v>
      </c>
      <c r="C2" s="184">
        <v>2021</v>
      </c>
      <c r="D2" s="184">
        <v>2020</v>
      </c>
      <c r="E2" s="184">
        <v>2019</v>
      </c>
      <c r="F2" s="184">
        <v>2018</v>
      </c>
      <c r="G2" s="184">
        <v>2017</v>
      </c>
      <c r="H2" s="184">
        <v>2016</v>
      </c>
    </row>
    <row r="3" spans="1:9" ht="18" x14ac:dyDescent="0.4">
      <c r="A3" s="357" t="s">
        <v>385</v>
      </c>
      <c r="B3" s="357"/>
      <c r="C3" s="357"/>
      <c r="D3" s="357"/>
      <c r="E3" s="357"/>
      <c r="F3" s="357"/>
      <c r="G3" s="357"/>
      <c r="H3" s="357"/>
    </row>
    <row r="4" spans="1:9" ht="15" x14ac:dyDescent="0.3">
      <c r="A4" s="297" t="s">
        <v>386</v>
      </c>
      <c r="B4" s="185" t="s">
        <v>75</v>
      </c>
      <c r="C4" s="189">
        <v>0.5</v>
      </c>
      <c r="D4" s="189">
        <v>0.4</v>
      </c>
      <c r="E4" s="189">
        <v>0.47</v>
      </c>
      <c r="F4" s="187">
        <v>0.44</v>
      </c>
      <c r="G4" s="187">
        <v>0.41</v>
      </c>
      <c r="H4" s="187">
        <v>0.35</v>
      </c>
    </row>
    <row r="5" spans="1:9" x14ac:dyDescent="0.25">
      <c r="A5" s="292"/>
      <c r="C5" s="200"/>
      <c r="D5" s="200"/>
      <c r="E5" s="200"/>
      <c r="F5" s="199"/>
      <c r="G5" s="199"/>
      <c r="H5" s="191"/>
    </row>
    <row r="6" spans="1:9" ht="18" x14ac:dyDescent="0.4">
      <c r="A6" s="320" t="s">
        <v>387</v>
      </c>
      <c r="B6" s="321"/>
      <c r="C6" s="321"/>
      <c r="D6" s="321"/>
      <c r="E6" s="322"/>
      <c r="F6" s="322"/>
      <c r="G6" s="322"/>
      <c r="H6" s="323"/>
    </row>
    <row r="7" spans="1:9" ht="28.5" customHeight="1" x14ac:dyDescent="0.25">
      <c r="A7" s="307" t="s">
        <v>388</v>
      </c>
      <c r="B7" s="49" t="s">
        <v>75</v>
      </c>
      <c r="C7" s="180">
        <v>1</v>
      </c>
      <c r="D7" s="180">
        <v>1</v>
      </c>
      <c r="E7" s="180">
        <v>1</v>
      </c>
      <c r="F7" s="180">
        <v>1</v>
      </c>
      <c r="G7" s="180">
        <v>1</v>
      </c>
      <c r="H7" s="180">
        <v>1</v>
      </c>
    </row>
    <row r="8" spans="1:9" ht="39" x14ac:dyDescent="0.25">
      <c r="A8" s="308" t="s">
        <v>389</v>
      </c>
      <c r="B8" s="49"/>
      <c r="C8" s="283">
        <v>0</v>
      </c>
      <c r="D8" s="283">
        <v>0</v>
      </c>
      <c r="E8" s="283">
        <v>0</v>
      </c>
      <c r="F8" s="180" t="s">
        <v>125</v>
      </c>
      <c r="G8" s="181" t="s">
        <v>125</v>
      </c>
      <c r="H8" s="180" t="s">
        <v>125</v>
      </c>
      <c r="I8" s="182"/>
    </row>
    <row r="9" spans="1:9" x14ac:dyDescent="0.25">
      <c r="A9" s="285"/>
      <c r="B9" s="295"/>
      <c r="C9" s="296"/>
      <c r="D9" s="296"/>
      <c r="E9" s="296"/>
      <c r="F9" s="182"/>
      <c r="G9" s="182"/>
      <c r="H9" s="182"/>
      <c r="I9" s="182"/>
    </row>
    <row r="10" spans="1:9" ht="15.5" x14ac:dyDescent="0.35">
      <c r="A10" s="356" t="s">
        <v>390</v>
      </c>
      <c r="B10" s="356"/>
      <c r="C10" s="356"/>
      <c r="D10" s="356"/>
      <c r="E10" s="356"/>
      <c r="F10" s="356"/>
      <c r="G10" s="356"/>
      <c r="H10" s="356"/>
      <c r="I10" s="182"/>
    </row>
    <row r="11" spans="1:9" ht="13" x14ac:dyDescent="0.3">
      <c r="A11" s="298" t="s">
        <v>391</v>
      </c>
      <c r="B11" s="287" t="s">
        <v>242</v>
      </c>
      <c r="C11" s="314">
        <v>68618</v>
      </c>
      <c r="D11" s="314">
        <v>42484</v>
      </c>
      <c r="E11" s="314">
        <v>33723</v>
      </c>
      <c r="F11" s="288" t="s">
        <v>125</v>
      </c>
      <c r="G11" s="289" t="s">
        <v>125</v>
      </c>
      <c r="H11" s="288" t="s">
        <v>125</v>
      </c>
      <c r="I11" s="182"/>
    </row>
    <row r="12" spans="1:9" ht="13" x14ac:dyDescent="0.3">
      <c r="A12" s="298" t="s">
        <v>392</v>
      </c>
      <c r="B12" s="284" t="s">
        <v>242</v>
      </c>
      <c r="C12" s="314">
        <v>38474</v>
      </c>
      <c r="D12" s="314">
        <v>6247</v>
      </c>
      <c r="E12" s="314">
        <v>3415</v>
      </c>
      <c r="F12" s="180" t="s">
        <v>125</v>
      </c>
      <c r="G12" s="181" t="s">
        <v>125</v>
      </c>
      <c r="H12" s="180" t="s">
        <v>125</v>
      </c>
      <c r="I12" s="182"/>
    </row>
    <row r="13" spans="1:9" ht="13" x14ac:dyDescent="0.3">
      <c r="A13" s="298" t="s">
        <v>422</v>
      </c>
      <c r="B13" s="284" t="s">
        <v>242</v>
      </c>
      <c r="C13" s="314">
        <f>C12+C11</f>
        <v>107092</v>
      </c>
      <c r="D13" s="314">
        <f>D12+D11</f>
        <v>48731</v>
      </c>
      <c r="E13" s="314">
        <f>E12+E11</f>
        <v>37138</v>
      </c>
      <c r="F13" s="180" t="s">
        <v>125</v>
      </c>
      <c r="G13" s="181" t="s">
        <v>125</v>
      </c>
      <c r="H13" s="180" t="s">
        <v>125</v>
      </c>
      <c r="I13" s="182"/>
    </row>
    <row r="14" spans="1:9" ht="13" x14ac:dyDescent="0.3">
      <c r="A14" s="299"/>
      <c r="B14" s="286"/>
      <c r="C14" s="291"/>
      <c r="D14" s="291"/>
      <c r="E14" s="291"/>
      <c r="F14" s="181"/>
      <c r="G14" s="181"/>
      <c r="H14" s="261"/>
      <c r="I14" s="182"/>
    </row>
    <row r="15" spans="1:9" ht="15.5" x14ac:dyDescent="0.35">
      <c r="A15" s="356" t="s">
        <v>393</v>
      </c>
      <c r="B15" s="356"/>
      <c r="C15" s="356"/>
      <c r="D15" s="356"/>
      <c r="E15" s="356"/>
      <c r="F15" s="356"/>
      <c r="G15" s="356"/>
      <c r="H15" s="356"/>
      <c r="I15" s="182"/>
    </row>
    <row r="16" spans="1:9" ht="15" x14ac:dyDescent="0.3">
      <c r="A16" s="298" t="s">
        <v>394</v>
      </c>
      <c r="B16" s="287"/>
      <c r="C16" s="300">
        <v>0</v>
      </c>
      <c r="D16" s="300">
        <v>0</v>
      </c>
      <c r="E16" s="300" t="s">
        <v>395</v>
      </c>
      <c r="F16" s="301">
        <v>20100</v>
      </c>
      <c r="G16" s="302">
        <v>41000</v>
      </c>
      <c r="H16" s="301" t="s">
        <v>125</v>
      </c>
      <c r="I16" s="182"/>
    </row>
    <row r="17" spans="1:9" ht="15" x14ac:dyDescent="0.25">
      <c r="A17" s="305" t="s">
        <v>396</v>
      </c>
      <c r="B17" s="306"/>
      <c r="C17" s="310" t="s">
        <v>397</v>
      </c>
      <c r="D17" s="310" t="s">
        <v>398</v>
      </c>
      <c r="E17" s="310" t="s">
        <v>399</v>
      </c>
      <c r="F17" s="303" t="s">
        <v>400</v>
      </c>
      <c r="G17" s="304" t="s">
        <v>401</v>
      </c>
      <c r="H17" s="303" t="s">
        <v>125</v>
      </c>
      <c r="I17" s="182"/>
    </row>
    <row r="18" spans="1:9" x14ac:dyDescent="0.25">
      <c r="A18" s="290"/>
      <c r="B18" s="286"/>
      <c r="C18" s="291"/>
      <c r="D18" s="291"/>
      <c r="E18" s="291"/>
      <c r="F18" s="181"/>
      <c r="G18" s="181"/>
      <c r="H18" s="261"/>
      <c r="I18" s="182"/>
    </row>
    <row r="19" spans="1:9" ht="15.5" x14ac:dyDescent="0.35">
      <c r="A19" s="356" t="s">
        <v>402</v>
      </c>
      <c r="B19" s="356"/>
      <c r="C19" s="356"/>
      <c r="D19" s="356"/>
      <c r="E19" s="356"/>
      <c r="F19" s="356"/>
      <c r="G19" s="356"/>
      <c r="H19" s="356"/>
    </row>
    <row r="20" spans="1:9" ht="13" x14ac:dyDescent="0.3">
      <c r="A20" s="297" t="s">
        <v>403</v>
      </c>
      <c r="B20" s="185" t="s">
        <v>353</v>
      </c>
      <c r="C20" s="190">
        <v>1546.39</v>
      </c>
      <c r="D20" s="190">
        <v>806.11300000000006</v>
      </c>
      <c r="E20" s="190">
        <v>1146.491</v>
      </c>
      <c r="F20" s="190">
        <v>1168.1610000000001</v>
      </c>
      <c r="G20" s="190">
        <v>1052.8440000000001</v>
      </c>
      <c r="H20" s="190">
        <v>691.94600000000003</v>
      </c>
    </row>
    <row r="21" spans="1:9" ht="13" x14ac:dyDescent="0.3">
      <c r="A21" s="297" t="s">
        <v>404</v>
      </c>
      <c r="B21" s="185" t="s">
        <v>353</v>
      </c>
      <c r="C21" s="190">
        <v>77.010000000000005</v>
      </c>
      <c r="D21" s="190">
        <v>78.831999999999994</v>
      </c>
      <c r="E21" s="190">
        <v>75.775999999999996</v>
      </c>
      <c r="F21" s="190">
        <v>67.998999999999995</v>
      </c>
      <c r="G21" s="190">
        <v>60.970999999999997</v>
      </c>
      <c r="H21" s="190">
        <v>38.259</v>
      </c>
    </row>
    <row r="22" spans="1:9" ht="13" x14ac:dyDescent="0.3">
      <c r="A22" s="297" t="s">
        <v>405</v>
      </c>
      <c r="B22" s="185" t="s">
        <v>353</v>
      </c>
      <c r="C22" s="190">
        <v>634.54399999999998</v>
      </c>
      <c r="D22" s="190">
        <v>621.97699999999998</v>
      </c>
      <c r="E22" s="190">
        <v>608.91499999999996</v>
      </c>
      <c r="F22" s="190">
        <v>559.98299999999995</v>
      </c>
      <c r="G22" s="190">
        <v>600.774</v>
      </c>
      <c r="H22" s="190">
        <v>608.98299999999995</v>
      </c>
    </row>
    <row r="23" spans="1:9" ht="13" x14ac:dyDescent="0.3">
      <c r="A23" s="297" t="s">
        <v>138</v>
      </c>
      <c r="B23" s="185" t="s">
        <v>353</v>
      </c>
      <c r="C23" s="190">
        <f t="shared" ref="C23:H23" si="0">SUM(C20:C22)</f>
        <v>2257.944</v>
      </c>
      <c r="D23" s="190">
        <f t="shared" si="0"/>
        <v>1506.922</v>
      </c>
      <c r="E23" s="190">
        <f t="shared" si="0"/>
        <v>1831.182</v>
      </c>
      <c r="F23" s="190">
        <f t="shared" si="0"/>
        <v>1796.143</v>
      </c>
      <c r="G23" s="190">
        <f t="shared" si="0"/>
        <v>1714.5889999999999</v>
      </c>
      <c r="H23" s="190">
        <f t="shared" si="0"/>
        <v>1339.1880000000001</v>
      </c>
    </row>
    <row r="24" spans="1:9" x14ac:dyDescent="0.25">
      <c r="A24" s="292"/>
      <c r="B24" s="193"/>
      <c r="C24" s="293"/>
      <c r="D24" s="293"/>
      <c r="E24" s="293"/>
      <c r="F24" s="293"/>
      <c r="G24" s="293"/>
      <c r="H24" s="294"/>
    </row>
    <row r="25" spans="1:9" ht="18" x14ac:dyDescent="0.4">
      <c r="A25" s="320" t="s">
        <v>406</v>
      </c>
      <c r="B25" s="322"/>
      <c r="C25" s="322"/>
      <c r="D25" s="322"/>
      <c r="E25" s="324"/>
      <c r="F25" s="324"/>
      <c r="G25" s="324"/>
      <c r="H25" s="325"/>
    </row>
    <row r="26" spans="1:9" ht="15" x14ac:dyDescent="0.3">
      <c r="A26" s="297" t="s">
        <v>407</v>
      </c>
      <c r="B26" s="185" t="s">
        <v>121</v>
      </c>
      <c r="C26" s="309">
        <v>4.0999999999999996</v>
      </c>
      <c r="D26" s="309">
        <v>4.0999999999999996</v>
      </c>
      <c r="E26" s="309">
        <v>3.9</v>
      </c>
      <c r="F26" s="309">
        <v>3.6</v>
      </c>
      <c r="G26" s="309">
        <v>3.8</v>
      </c>
      <c r="H26" s="309">
        <v>3.6</v>
      </c>
    </row>
    <row r="28" spans="1:9" ht="13" x14ac:dyDescent="0.3">
      <c r="A28" s="201" t="s">
        <v>169</v>
      </c>
    </row>
    <row r="29" spans="1:9" ht="14.5" x14ac:dyDescent="0.25">
      <c r="A29" s="179" t="s">
        <v>408</v>
      </c>
    </row>
    <row r="30" spans="1:9" ht="14.5" x14ac:dyDescent="0.25">
      <c r="A30" s="179" t="s">
        <v>409</v>
      </c>
    </row>
    <row r="31" spans="1:9" ht="14.5" x14ac:dyDescent="0.25">
      <c r="A31" s="179" t="s">
        <v>410</v>
      </c>
    </row>
    <row r="32" spans="1:9" ht="14.5" x14ac:dyDescent="0.25">
      <c r="A32" s="179" t="s">
        <v>411</v>
      </c>
    </row>
    <row r="33" spans="1:1" ht="14.5" x14ac:dyDescent="0.25">
      <c r="A33" s="179" t="s">
        <v>412</v>
      </c>
    </row>
    <row r="34" spans="1:1" ht="14.5" x14ac:dyDescent="0.25">
      <c r="A34" s="179" t="s">
        <v>413</v>
      </c>
    </row>
  </sheetData>
  <mergeCells count="6">
    <mergeCell ref="A15:H15"/>
    <mergeCell ref="A19:H19"/>
    <mergeCell ref="A10:H10"/>
    <mergeCell ref="B1:H1"/>
    <mergeCell ref="A3:H3"/>
    <mergeCell ref="A1:A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D913E-E6BE-46A4-8C36-1DB01E70C85E}">
  <dimension ref="A1:C19"/>
  <sheetViews>
    <sheetView workbookViewId="0">
      <selection activeCell="E12" sqref="E12"/>
    </sheetView>
  </sheetViews>
  <sheetFormatPr defaultRowHeight="13.5" x14ac:dyDescent="0.35"/>
  <cols>
    <col min="1" max="1" width="14.69921875" customWidth="1"/>
    <col min="2" max="2" width="20.296875" customWidth="1"/>
    <col min="3" max="3" width="15.296875" customWidth="1"/>
  </cols>
  <sheetData>
    <row r="1" spans="1:3" ht="15" thickBot="1" x14ac:dyDescent="0.4">
      <c r="A1" s="4" t="s">
        <v>414</v>
      </c>
      <c r="B1" s="6">
        <v>159473</v>
      </c>
    </row>
    <row r="2" spans="1:3" ht="15" thickBot="1" x14ac:dyDescent="0.4">
      <c r="A2" s="7" t="s">
        <v>415</v>
      </c>
      <c r="B2" s="8">
        <v>174618</v>
      </c>
    </row>
    <row r="3" spans="1:3" ht="15" thickBot="1" x14ac:dyDescent="0.4">
      <c r="A3" s="7" t="s">
        <v>416</v>
      </c>
      <c r="B3" s="8">
        <v>16917</v>
      </c>
    </row>
    <row r="4" spans="1:3" ht="15" thickBot="1" x14ac:dyDescent="0.4">
      <c r="A4" s="7" t="s">
        <v>417</v>
      </c>
      <c r="B4" s="8">
        <v>139117</v>
      </c>
    </row>
    <row r="5" spans="1:3" ht="14.5" x14ac:dyDescent="0.35">
      <c r="A5" s="10" t="s">
        <v>418</v>
      </c>
      <c r="B5" s="5">
        <f>SUM(B1:B4)</f>
        <v>490125</v>
      </c>
    </row>
    <row r="6" spans="1:3" ht="14.5" x14ac:dyDescent="0.35">
      <c r="A6" s="9" t="s">
        <v>79</v>
      </c>
      <c r="B6">
        <v>222.31695999999999</v>
      </c>
    </row>
    <row r="8" spans="1:3" x14ac:dyDescent="0.35">
      <c r="B8" s="11" t="s">
        <v>419</v>
      </c>
    </row>
    <row r="9" spans="1:3" x14ac:dyDescent="0.35">
      <c r="B9" t="s">
        <v>420</v>
      </c>
    </row>
    <row r="10" spans="1:3" x14ac:dyDescent="0.35">
      <c r="A10" s="11">
        <v>2021</v>
      </c>
      <c r="B10" s="13">
        <v>1120204.348048327</v>
      </c>
      <c r="C10" s="13"/>
    </row>
    <row r="11" spans="1:3" x14ac:dyDescent="0.35">
      <c r="A11" s="11">
        <v>2020</v>
      </c>
      <c r="B11" s="13">
        <v>1185647.8183085504</v>
      </c>
      <c r="C11" s="13">
        <v>1174877.5786987657</v>
      </c>
    </row>
    <row r="12" spans="1:3" x14ac:dyDescent="0.35">
      <c r="A12" s="11">
        <v>2019</v>
      </c>
      <c r="B12" s="13">
        <v>1227328.2976301115</v>
      </c>
      <c r="C12" s="13">
        <v>1220283.4008097167</v>
      </c>
    </row>
    <row r="13" spans="1:3" x14ac:dyDescent="0.35">
      <c r="A13" s="11">
        <v>2018</v>
      </c>
      <c r="B13" s="13">
        <v>1204994.0379491947</v>
      </c>
      <c r="C13" s="13">
        <v>1193555.2209676369</v>
      </c>
    </row>
    <row r="15" spans="1:3" x14ac:dyDescent="0.35">
      <c r="B15" s="11" t="s">
        <v>421</v>
      </c>
    </row>
    <row r="16" spans="1:3" x14ac:dyDescent="0.35">
      <c r="A16" s="11">
        <v>2021</v>
      </c>
      <c r="B16">
        <v>20015</v>
      </c>
    </row>
    <row r="17" spans="1:2" x14ac:dyDescent="0.35">
      <c r="A17" s="11">
        <v>2020</v>
      </c>
      <c r="B17">
        <v>18740.871763650699</v>
      </c>
    </row>
    <row r="18" spans="1:2" x14ac:dyDescent="0.35">
      <c r="A18" s="11">
        <v>2019</v>
      </c>
      <c r="B18">
        <v>18611.032251098601</v>
      </c>
    </row>
    <row r="19" spans="1:2" x14ac:dyDescent="0.35">
      <c r="A19" s="11">
        <v>2018</v>
      </c>
      <c r="B19">
        <v>17834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8D41966D77954FAE2FFA58616799AC" ma:contentTypeVersion="12" ma:contentTypeDescription="Create a new document." ma:contentTypeScope="" ma:versionID="31a64cf25501035cc4dad4e54cee8bd5">
  <xsd:schema xmlns:xsd="http://www.w3.org/2001/XMLSchema" xmlns:xs="http://www.w3.org/2001/XMLSchema" xmlns:p="http://schemas.microsoft.com/office/2006/metadata/properties" xmlns:ns3="7bf6766b-cd37-47f4-9114-26842870f289" xmlns:ns4="8c7b60b3-06e4-400a-833b-5d076065761e" targetNamespace="http://schemas.microsoft.com/office/2006/metadata/properties" ma:root="true" ma:fieldsID="1c7e01a1ceb4475276bde970c96c41ba" ns3:_="" ns4:_="">
    <xsd:import namespace="7bf6766b-cd37-47f4-9114-26842870f289"/>
    <xsd:import namespace="8c7b60b3-06e4-400a-833b-5d076065761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f6766b-cd37-47f4-9114-26842870f28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7b60b3-06e4-400a-833b-5d076065761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7bf6766b-cd37-47f4-9114-26842870f289">
      <UserInfo>
        <DisplayName>Philip, Nick</DisplayName>
        <AccountId>6669</AccountId>
        <AccountType/>
      </UserInfo>
      <UserInfo>
        <DisplayName>Hernandez Martinez, Nadia</DisplayName>
        <AccountId>6341</AccountId>
        <AccountType/>
      </UserInfo>
      <UserInfo>
        <DisplayName>Proskurovsky, Marina</DisplayName>
        <AccountId>6458</AccountId>
        <AccountType/>
      </UserInfo>
    </SharedWithUsers>
  </documentManagement>
</p:properties>
</file>

<file path=customXml/itemProps1.xml><?xml version="1.0" encoding="utf-8"?>
<ds:datastoreItem xmlns:ds="http://schemas.openxmlformats.org/officeDocument/2006/customXml" ds:itemID="{643998CF-167B-4312-85E7-CE15038B76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f6766b-cd37-47f4-9114-26842870f289"/>
    <ds:schemaRef ds:uri="8c7b60b3-06e4-400a-833b-5d07606576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2B6030-43B8-4A36-840A-B6F5661DC17F}">
  <ds:schemaRefs>
    <ds:schemaRef ds:uri="http://schemas.microsoft.com/sharepoint/v3/contenttype/forms"/>
  </ds:schemaRefs>
</ds:datastoreItem>
</file>

<file path=customXml/itemProps3.xml><?xml version="1.0" encoding="utf-8"?>
<ds:datastoreItem xmlns:ds="http://schemas.openxmlformats.org/officeDocument/2006/customXml" ds:itemID="{25F08E8D-91EB-40FD-A49C-4F4679FD05F3}">
  <ds:schemaRefs>
    <ds:schemaRef ds:uri="http://schemas.microsoft.com/office/2006/metadata/properties"/>
    <ds:schemaRef ds:uri="http://schemas.microsoft.com/office/infopath/2007/PartnerControls"/>
    <ds:schemaRef ds:uri="7bf6766b-cd37-47f4-9114-26842870f28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vt:lpstr>
      <vt:lpstr>Environment</vt:lpstr>
      <vt:lpstr>Social</vt:lpstr>
      <vt:lpstr>Governance</vt:lpstr>
      <vt:lpstr>Reference material</vt:lpstr>
      <vt:lpstr>Environment!Print_Area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Christie, Christopher</dc:creator>
  <cp:keywords/>
  <dc:description/>
  <cp:lastModifiedBy>Proskurovsky, Marina</cp:lastModifiedBy>
  <cp:revision/>
  <dcterms:created xsi:type="dcterms:W3CDTF">2018-11-19T18:58:18Z</dcterms:created>
  <dcterms:modified xsi:type="dcterms:W3CDTF">2022-04-06T20:44:33Z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0x010100618D41966D77954FAE2FFA58616799AC</vt:lpwstr>
  </property>
</Properties>
</file>