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4"/>
  <workbookPr defaultThemeVersion="166925"/>
  <mc:AlternateContent xmlns:mc="http://schemas.openxmlformats.org/markup-compatibility/2006">
    <mc:Choice Requires="x15">
      <x15ac:absPath xmlns:x15ac="http://schemas.microsoft.com/office/spreadsheetml/2010/11/ac" url="https://cibc-my.sharepoint.com/personal/isabelle_honlee_cibc_com/Documents/New ESG Shared Folder/3_Disclosure &amp; Impact Measurement/Sustainability Report/2022 Sustainability Report/Content/ESG Data Tables/FRENCH/"/>
    </mc:Choice>
  </mc:AlternateContent>
  <xr:revisionPtr revIDLastSave="45" documentId="8_{0AD14E69-CB4A-4C2B-AD80-28AD109D1C5B}" xr6:coauthVersionLast="47" xr6:coauthVersionMax="47" xr10:uidLastSave="{92198A23-655F-4EFD-B547-FC4931A6F1D7}"/>
  <bookViews>
    <workbookView xWindow="-120" yWindow="-120" windowWidth="29040" windowHeight="15840" xr2:uid="{00000000-000D-0000-FFFF-FFFF00000000}"/>
  </bookViews>
  <sheets>
    <sheet name="Intro" sheetId="10" r:id="rId1"/>
    <sheet name="Général" sheetId="15" r:id="rId2"/>
    <sheet name="Gouvernance" sheetId="12" r:id="rId3"/>
    <sheet name="Facteurs sociaux" sheetId="11" r:id="rId4"/>
    <sheet name="Produits et solutions durables" sheetId="14" r:id="rId5"/>
    <sheet name="Reference material" sheetId="13" state="hidden" r:id="rId6"/>
    <sheet name="Environnement" sheetId="9" r:id="rId7"/>
  </sheets>
  <externalReferences>
    <externalReference r:id="rId8"/>
  </externalReferences>
  <definedNames>
    <definedName name="_xlnm.Print_Area" localSheetId="6">Environnement!$A$1:$I$84</definedName>
    <definedName name="_xlnm.Print_Area" localSheetId="4">'Produits et solutions durables'!$A$1:$I$2</definedName>
    <definedName name="SteamLbstoGJ">[1]Conversion_Factors!$D$11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4" i="11" l="1"/>
  <c r="C93" i="12"/>
  <c r="C79" i="12"/>
  <c r="C22" i="12"/>
  <c r="E11" i="15" l="1"/>
  <c r="D11" i="15"/>
  <c r="C11" i="15"/>
  <c r="E7" i="15"/>
  <c r="D7" i="15"/>
  <c r="C7" i="15"/>
  <c r="E23" i="15"/>
  <c r="D23" i="15"/>
  <c r="C23" i="15"/>
  <c r="C65" i="9" l="1"/>
  <c r="C66" i="9" l="1"/>
  <c r="C108" i="9"/>
  <c r="C107" i="9"/>
  <c r="C106" i="9"/>
  <c r="C105" i="9"/>
  <c r="C104" i="9"/>
  <c r="C93" i="9"/>
  <c r="C109" i="9" l="1"/>
  <c r="C76" i="9"/>
  <c r="C75" i="9"/>
  <c r="C74" i="9"/>
  <c r="C73" i="9"/>
  <c r="C82" i="9" s="1"/>
  <c r="C77" i="9"/>
  <c r="C78" i="9"/>
  <c r="C50" i="9" l="1"/>
  <c r="C49" i="9"/>
  <c r="C48" i="9"/>
  <c r="C54" i="9"/>
  <c r="C55" i="9"/>
  <c r="C57" i="9" l="1"/>
  <c r="C51" i="9"/>
  <c r="C62" i="9"/>
  <c r="C40" i="9" l="1"/>
  <c r="C35" i="9"/>
  <c r="C27" i="9"/>
  <c r="C28" i="9" s="1"/>
  <c r="C22" i="9"/>
  <c r="C18" i="9"/>
  <c r="I94" i="11"/>
  <c r="H94" i="11"/>
  <c r="G94" i="11"/>
  <c r="D12" i="15"/>
  <c r="E12" i="15"/>
  <c r="C12" i="15"/>
  <c r="C41" i="9" l="1"/>
  <c r="D22" i="12"/>
  <c r="C98" i="12" l="1"/>
  <c r="D98" i="12" l="1"/>
  <c r="E98" i="12"/>
  <c r="F98" i="12"/>
  <c r="E61" i="9"/>
  <c r="E62" i="9" s="1"/>
  <c r="H108" i="9" l="1"/>
  <c r="H107" i="9"/>
  <c r="H106" i="9"/>
  <c r="H105" i="9"/>
  <c r="H104" i="9"/>
  <c r="G108" i="9"/>
  <c r="G107" i="9"/>
  <c r="G106" i="9"/>
  <c r="G105" i="9"/>
  <c r="G104" i="9"/>
  <c r="F108" i="9"/>
  <c r="F107" i="9"/>
  <c r="F106" i="9"/>
  <c r="F105" i="9"/>
  <c r="F104" i="9"/>
  <c r="E108" i="9"/>
  <c r="E107" i="9"/>
  <c r="E106" i="9"/>
  <c r="E109" i="9" l="1"/>
  <c r="H109" i="9"/>
  <c r="F109" i="9"/>
  <c r="G109" i="9"/>
  <c r="G27" i="9"/>
  <c r="E27" i="9"/>
  <c r="F27" i="9"/>
  <c r="D18" i="9" l="1"/>
  <c r="G18" i="9"/>
  <c r="G22" i="9"/>
  <c r="E22" i="9" l="1"/>
  <c r="E18" i="9"/>
  <c r="F41" i="9" l="1"/>
  <c r="G41" i="9"/>
  <c r="D62" i="9" l="1"/>
  <c r="E39" i="9" l="1"/>
  <c r="E40" i="9" s="1"/>
  <c r="E41" i="9" s="1"/>
  <c r="D108" i="9" l="1"/>
  <c r="D107" i="9"/>
  <c r="D106" i="9"/>
  <c r="D105" i="9"/>
  <c r="D104" i="9"/>
  <c r="F11" i="9"/>
  <c r="E11" i="9"/>
  <c r="D11" i="9"/>
  <c r="D66" i="9"/>
  <c r="D109" i="9" l="1"/>
  <c r="E8" i="9"/>
  <c r="E28" i="9" s="1"/>
  <c r="F8" i="9" l="1"/>
  <c r="F28" i="9" s="1"/>
  <c r="G8" i="9" l="1"/>
  <c r="C10" i="9" s="1"/>
  <c r="G28" i="9" l="1"/>
  <c r="C11" i="9"/>
  <c r="E9" i="9"/>
  <c r="F9" i="9"/>
  <c r="F10" i="9"/>
  <c r="E10" i="9"/>
  <c r="D93" i="9" l="1"/>
  <c r="D49" i="9" l="1"/>
  <c r="D51" i="9" s="1"/>
  <c r="D39" i="9" l="1"/>
  <c r="D40" i="9" s="1"/>
  <c r="B5" i="13" l="1"/>
  <c r="D34" i="9"/>
  <c r="D35" i="9" s="1"/>
  <c r="D41" i="9" s="1"/>
  <c r="D75" i="9"/>
  <c r="D73" i="9"/>
  <c r="D82" i="9" s="1"/>
  <c r="D80" i="9" l="1"/>
  <c r="D55" i="9" l="1"/>
  <c r="D57" i="9" s="1"/>
  <c r="D27" i="9"/>
  <c r="D28" i="9" s="1"/>
  <c r="D10" i="9" l="1"/>
  <c r="D9" i="9"/>
  <c r="G9" i="9" s="1"/>
  <c r="I22" i="12"/>
  <c r="H22" i="12"/>
  <c r="G22" i="12"/>
  <c r="F22" i="12"/>
  <c r="E22" i="12"/>
</calcChain>
</file>

<file path=xl/sharedStrings.xml><?xml version="1.0" encoding="utf-8"?>
<sst xmlns="http://schemas.openxmlformats.org/spreadsheetml/2006/main" count="1652" uniqueCount="650">
  <si>
    <t xml:space="preserve">La durabilité est au cœur de la raison d’être de la Banque CIBC : vous aider à réaliser votre ambition. Inspirés par cette raison d’être, nous agissons pour intégrer la durabilité dans toutes nos activités, en nous concentrant sur les questions environnementales, sociales et de gouvernance (ESG) d’importance pour nos parties intéressées. Misant sur nos pratiques commerciales responsables bien ancrées à l’échelle de la Banque CIBC, nous sommes déterminés à maintenir des normes environnementales rigoureuses, à soutenir les programmes qui favorisent une société saine et inclusive, et à adopter les meilleures pratiques de gouvernance qui soient afin de créer un avenir durable.    </t>
  </si>
  <si>
    <t>Notes</t>
  </si>
  <si>
    <t xml:space="preserve">Les tableaux de données ESG ont été mis à jour le 30 mars 2023. </t>
  </si>
  <si>
    <t xml:space="preserve">Général </t>
  </si>
  <si>
    <t xml:space="preserve">Unités </t>
  </si>
  <si>
    <t>Membres de l’équipe</t>
  </si>
  <si>
    <r>
      <rPr>
        <b/>
        <sz val="10"/>
        <color theme="1"/>
        <rFont val="Arial"/>
        <family val="2"/>
      </rPr>
      <t>Employés</t>
    </r>
    <r>
      <rPr>
        <b/>
        <vertAlign val="superscript"/>
        <sz val="10"/>
        <color theme="1"/>
        <rFont val="Arial"/>
        <family val="2"/>
      </rPr>
      <t>1</t>
    </r>
    <r>
      <rPr>
        <b/>
        <vertAlign val="superscript"/>
        <sz val="10"/>
        <color theme="1"/>
        <rFont val="Arial"/>
        <family val="2"/>
      </rPr>
      <t xml:space="preserve"> </t>
    </r>
  </si>
  <si>
    <t>Canada</t>
  </si>
  <si>
    <t>S. O.</t>
  </si>
  <si>
    <t>États-Unis et international</t>
  </si>
  <si>
    <t>Total des employés</t>
  </si>
  <si>
    <r>
      <rPr>
        <b/>
        <sz val="10"/>
        <color theme="1"/>
        <rFont val="Arial"/>
        <family val="2"/>
      </rPr>
      <t>Travailleurs occasionnels</t>
    </r>
    <r>
      <rPr>
        <b/>
        <vertAlign val="superscript"/>
        <sz val="10"/>
        <color theme="1"/>
        <rFont val="Arial"/>
        <family val="2"/>
      </rPr>
      <t>2</t>
    </r>
  </si>
  <si>
    <t xml:space="preserve">Total des travailleurs occasionnels </t>
  </si>
  <si>
    <t>Total des membres de l’équipe</t>
  </si>
  <si>
    <t>Sexe</t>
  </si>
  <si>
    <t>Femmes</t>
  </si>
  <si>
    <t>Hommes</t>
  </si>
  <si>
    <r>
      <rPr>
        <b/>
        <sz val="10"/>
        <color theme="1"/>
        <rFont val="Arial"/>
        <family val="2"/>
      </rPr>
      <t>Total des employés permanents</t>
    </r>
    <r>
      <rPr>
        <b/>
        <vertAlign val="superscript"/>
        <sz val="10"/>
        <color theme="1"/>
        <rFont val="Arial"/>
        <family val="2"/>
      </rPr>
      <t>1,3</t>
    </r>
  </si>
  <si>
    <t>Âge</t>
  </si>
  <si>
    <t>Moins de 30 ans</t>
  </si>
  <si>
    <t>De 30 à 50 ans</t>
  </si>
  <si>
    <t>Plus de 50 ans</t>
  </si>
  <si>
    <r>
      <rPr>
        <b/>
        <sz val="10"/>
        <color theme="1"/>
        <rFont val="Arial"/>
        <family val="2"/>
      </rPr>
      <t>Total des employés permanents</t>
    </r>
    <r>
      <rPr>
        <b/>
        <vertAlign val="superscript"/>
        <sz val="10"/>
        <color theme="1"/>
        <rFont val="Arial"/>
        <family val="2"/>
      </rPr>
      <t>1</t>
    </r>
  </si>
  <si>
    <t>Notes de bas de page</t>
  </si>
  <si>
    <r>
      <rPr>
        <vertAlign val="superscript"/>
        <sz val="10"/>
        <color theme="1"/>
        <rFont val="Arial"/>
        <family val="2"/>
      </rPr>
      <t>1</t>
    </r>
    <r>
      <rPr>
        <sz val="10"/>
        <color theme="1"/>
        <rFont val="Arial"/>
        <family val="2"/>
      </rPr>
      <t xml:space="preserve"> Le terme « employés permanents » désigne nos employés permanents (à temps plein et à temps partiel) actifs ou en congé rémunéré au 31 octobre 2022.</t>
    </r>
    <r>
      <rPr>
        <sz val="10"/>
        <color theme="1"/>
        <rFont val="Arial"/>
        <family val="2"/>
      </rPr>
      <t xml:space="preserve"> </t>
    </r>
    <r>
      <rPr>
        <sz val="10"/>
        <color theme="1"/>
        <rFont val="Arial"/>
        <family val="2"/>
      </rPr>
      <t>Sont exclus les employés de CIBC FirstCaribbean et de CIBC Mellon, les employés temporaires, les retraités, les employés en congé non rémunéré et les travailleurs occasionnels.</t>
    </r>
  </si>
  <si>
    <r>
      <rPr>
        <vertAlign val="superscript"/>
        <sz val="10"/>
        <color theme="1"/>
        <rFont val="Arial"/>
        <family val="2"/>
      </rPr>
      <t>2</t>
    </r>
    <r>
      <rPr>
        <sz val="10"/>
        <color theme="1"/>
        <rFont val="Arial"/>
        <family val="2"/>
      </rPr>
      <t> Le nombre de travailleurs occasionnels comprend le personnel d’appoint géré par le groupe Ressources humaines CIBC par l’intermédiaire d’un programme officiel de travailleurs occasionnels qui fournit des services à la Banque CIBC au besoin, par l’intermédiaire d’un fournisseur autorisé.</t>
    </r>
    <r>
      <rPr>
        <sz val="10"/>
        <color theme="1"/>
        <rFont val="Arial"/>
        <family val="2"/>
      </rPr>
      <t xml:space="preserve"> </t>
    </r>
    <r>
      <rPr>
        <sz val="10"/>
        <color theme="1"/>
        <rFont val="Arial"/>
        <family val="2"/>
      </rPr>
      <t>À l’exclusion de CIBC FirstCaribbean et de CIBC Mellon.</t>
    </r>
    <r>
      <rPr>
        <sz val="10"/>
        <color theme="1"/>
        <rFont val="Arial"/>
        <family val="2"/>
      </rPr>
      <t xml:space="preserve"> </t>
    </r>
  </si>
  <si>
    <r>
      <rPr>
        <vertAlign val="superscript"/>
        <sz val="10"/>
        <rFont val="Arial"/>
        <family val="2"/>
      </rPr>
      <t>3 </t>
    </r>
    <r>
      <rPr>
        <sz val="10"/>
        <rFont val="Arial"/>
        <family val="2"/>
      </rPr>
      <t>Comprend les hommes, les femmes, les membres de l’équipe qui s’identifient comme étant non-binaires et les membres de l’équipe qui ne se sont pas identifiés à un groupe en particulier.</t>
    </r>
  </si>
  <si>
    <t xml:space="preserve">Gouvernance     </t>
  </si>
  <si>
    <t>Unités</t>
  </si>
  <si>
    <t>Gouvernance d’entreprise</t>
  </si>
  <si>
    <r>
      <rPr>
        <b/>
        <sz val="10"/>
        <color rgb="FF000000"/>
        <rFont val="Arial"/>
        <family val="2"/>
      </rPr>
      <t>Femmes au sein du conseil d’administration de la Banque CIBC</t>
    </r>
    <r>
      <rPr>
        <b/>
        <vertAlign val="superscript"/>
        <sz val="10"/>
        <color rgb="FF000000"/>
        <rFont val="Arial"/>
        <family val="2"/>
      </rPr>
      <t>1</t>
    </r>
  </si>
  <si>
    <t>%</t>
  </si>
  <si>
    <r>
      <rPr>
        <b/>
        <sz val="10"/>
        <color theme="1"/>
        <rFont val="Arial"/>
        <family val="2"/>
      </rPr>
      <t>50 %</t>
    </r>
    <r>
      <rPr>
        <b/>
        <vertAlign val="superscript"/>
        <sz val="10"/>
        <color theme="1"/>
        <rFont val="Arial"/>
        <family val="2"/>
      </rPr>
      <t>2</t>
    </r>
  </si>
  <si>
    <t>Éthique des affaires</t>
  </si>
  <si>
    <t xml:space="preserve">Code de conduite CIBC </t>
  </si>
  <si>
    <r>
      <rPr>
        <b/>
        <sz val="10"/>
        <color rgb="FF000000"/>
        <rFont val="Arial"/>
        <family val="2"/>
      </rPr>
      <t>Employés formés sur le Code de conduite CIBC</t>
    </r>
    <r>
      <rPr>
        <b/>
        <vertAlign val="superscript"/>
        <sz val="10"/>
        <color rgb="FF000000"/>
        <rFont val="Arial"/>
        <family val="2"/>
      </rPr>
      <t>3</t>
    </r>
  </si>
  <si>
    <t>Programme d’alerte professionnelle CIBC</t>
  </si>
  <si>
    <t>Nombre d’amendes ou pénalités réglementaires en suspens ou de décisions réglementaires défavorables associées à l’exigence de dénonciation </t>
  </si>
  <si>
    <t xml:space="preserve">Nombre d’amendes et de règlements auxquels la Banque CIBC a été soumise relativement à des pots-de-vin ou à de la corruption </t>
  </si>
  <si>
    <t>Contributions politiques et dons</t>
  </si>
  <si>
    <r>
      <rPr>
        <b/>
        <sz val="10"/>
        <color rgb="FF000000"/>
        <rFont val="Arial"/>
        <family val="2"/>
      </rPr>
      <t>Canada</t>
    </r>
    <r>
      <rPr>
        <b/>
        <vertAlign val="superscript"/>
        <sz val="10"/>
        <color rgb="FF000000"/>
        <rFont val="Arial"/>
        <family val="2"/>
      </rPr>
      <t>4</t>
    </r>
  </si>
  <si>
    <r>
      <rPr>
        <sz val="10"/>
        <color theme="1"/>
        <rFont val="Arial"/>
        <family val="2"/>
      </rPr>
      <t>17 090 $</t>
    </r>
    <r>
      <rPr>
        <b/>
        <vertAlign val="superscript"/>
        <sz val="10"/>
        <color rgb="FF000000"/>
        <rFont val="Arial"/>
        <family val="2"/>
      </rPr>
      <t>5</t>
    </r>
  </si>
  <si>
    <r>
      <rPr>
        <b/>
        <sz val="10"/>
        <color rgb="FF000000"/>
        <rFont val="Arial"/>
        <family val="2"/>
      </rPr>
      <t>États-Unis</t>
    </r>
    <r>
      <rPr>
        <b/>
        <vertAlign val="superscript"/>
        <sz val="10"/>
        <color rgb="FF000000"/>
        <rFont val="Arial"/>
        <family val="2"/>
      </rPr>
      <t>6</t>
    </r>
  </si>
  <si>
    <t>13 075 $ US</t>
  </si>
  <si>
    <t>11 975 $ US</t>
  </si>
  <si>
    <t>10 785 $ US</t>
  </si>
  <si>
    <t>16 155 $ US</t>
  </si>
  <si>
    <r>
      <rPr>
        <sz val="10"/>
        <color theme="1"/>
        <rFont val="Arial"/>
        <family val="2"/>
      </rPr>
      <t>14 250 $ US</t>
    </r>
    <r>
      <rPr>
        <vertAlign val="superscript"/>
        <sz val="10"/>
        <color theme="1"/>
        <rFont val="Arial"/>
        <family val="2"/>
      </rPr>
      <t>7</t>
    </r>
  </si>
  <si>
    <r>
      <rPr>
        <sz val="10"/>
        <color theme="1"/>
        <rFont val="Arial"/>
        <family val="2"/>
      </rPr>
      <t>12 120 $ US</t>
    </r>
    <r>
      <rPr>
        <vertAlign val="superscript"/>
        <sz val="10"/>
        <color theme="1"/>
        <rFont val="Arial"/>
        <family val="2"/>
      </rPr>
      <t>7</t>
    </r>
  </si>
  <si>
    <t>Impôts et taxes au Canada</t>
  </si>
  <si>
    <t>Impôts sur les bénéfices</t>
  </si>
  <si>
    <t xml:space="preserve"> millions</t>
  </si>
  <si>
    <t>Impôts et taxes sur le capital</t>
  </si>
  <si>
    <t>Autres taxes et impôts</t>
  </si>
  <si>
    <r>
      <rPr>
        <b/>
        <sz val="10"/>
        <color rgb="FF000000"/>
        <rFont val="Arial"/>
        <family val="2"/>
      </rPr>
      <t>Total des impôts</t>
    </r>
    <r>
      <rPr>
        <b/>
        <vertAlign val="superscript"/>
        <sz val="10"/>
        <color rgb="FF000000"/>
        <rFont val="Arial"/>
        <family val="2"/>
      </rPr>
      <t>8</t>
    </r>
  </si>
  <si>
    <t>Protection des renseignements personnels et sécurité de l’information</t>
  </si>
  <si>
    <r>
      <rPr>
        <b/>
        <sz val="10"/>
        <color theme="1"/>
        <rFont val="Arial"/>
        <family val="2"/>
      </rPr>
      <t>Nombre de plaintes fondées en matière de protection des renseignements personnels non résolues de la part du Commissariat à la protection de la vie privée du Canada (CPVP)</t>
    </r>
    <r>
      <rPr>
        <b/>
        <vertAlign val="superscript"/>
        <sz val="10"/>
        <color theme="1"/>
        <rFont val="Arial"/>
        <family val="2"/>
      </rPr>
      <t>9</t>
    </r>
  </si>
  <si>
    <r>
      <rPr>
        <sz val="10"/>
        <color theme="1"/>
        <rFont val="Arial"/>
        <family val="2"/>
      </rPr>
      <t>0</t>
    </r>
    <r>
      <rPr>
        <vertAlign val="superscript"/>
        <sz val="10"/>
        <color theme="1"/>
        <rFont val="Arial"/>
        <family val="2"/>
      </rPr>
      <t>10</t>
    </r>
  </si>
  <si>
    <r>
      <rPr>
        <sz val="10"/>
        <color rgb="FF000000"/>
        <rFont val="Arial"/>
        <family val="2"/>
      </rPr>
      <t>0</t>
    </r>
    <r>
      <rPr>
        <vertAlign val="superscript"/>
        <sz val="10"/>
        <color rgb="FF000000"/>
        <rFont val="Arial"/>
        <family val="2"/>
      </rPr>
      <t>10</t>
    </r>
  </si>
  <si>
    <r>
      <rPr>
        <b/>
        <sz val="10"/>
        <color theme="1"/>
        <rFont val="Arial"/>
        <family val="2"/>
      </rPr>
      <t>Nombre de lacunes relatives à la protection des renseignements personnels à la Banque CIBC à l’extérieur du Canada (États-Unis, Europe, Asie-Pacifique, République de Colombie ou Caraïbes)</t>
    </r>
    <r>
      <rPr>
        <b/>
        <vertAlign val="superscript"/>
        <sz val="10"/>
        <color theme="1"/>
        <rFont val="Arial"/>
        <family val="2"/>
      </rPr>
      <t>11</t>
    </r>
  </si>
  <si>
    <r>
      <rPr>
        <b/>
        <sz val="10"/>
        <color theme="1"/>
        <rFont val="Arial"/>
        <family val="2"/>
      </rPr>
      <t>Nombre total de violations impliquant un organisme de réglementation</t>
    </r>
  </si>
  <si>
    <t>Répartition des signalements par région</t>
  </si>
  <si>
    <t>États-Unis</t>
  </si>
  <si>
    <t>Royaume-Uni</t>
  </si>
  <si>
    <t>Asie-Pacifique</t>
  </si>
  <si>
    <t xml:space="preserve">Caraïbes </t>
  </si>
  <si>
    <t xml:space="preserve">Colombie </t>
  </si>
  <si>
    <r>
      <rPr>
        <b/>
        <sz val="10"/>
        <color theme="1"/>
        <rFont val="Arial"/>
        <family val="2"/>
      </rPr>
      <t>Nombre de personnes touchées</t>
    </r>
    <r>
      <rPr>
        <b/>
        <vertAlign val="superscript"/>
        <sz val="10"/>
        <color theme="1"/>
        <rFont val="Arial"/>
        <family val="2"/>
      </rPr>
      <t>12</t>
    </r>
  </si>
  <si>
    <t>Engagement envers nos clients</t>
  </si>
  <si>
    <t>Score net de recommandation CIBC (SNR)</t>
  </si>
  <si>
    <r>
      <rPr>
        <b/>
        <sz val="10"/>
        <color theme="1"/>
        <rFont val="Arial"/>
        <family val="2"/>
      </rPr>
      <t>62,7</t>
    </r>
    <r>
      <rPr>
        <b/>
        <vertAlign val="superscript"/>
        <sz val="10"/>
        <color theme="1"/>
        <rFont val="Arial"/>
        <family val="2"/>
      </rPr>
      <t>13</t>
    </r>
  </si>
  <si>
    <r>
      <rPr>
        <sz val="10"/>
        <color theme="1"/>
        <rFont val="Arial"/>
        <family val="2"/>
      </rPr>
      <t>62,6</t>
    </r>
    <r>
      <rPr>
        <vertAlign val="superscript"/>
        <sz val="10"/>
        <color theme="1"/>
        <rFont val="Arial"/>
        <family val="2"/>
      </rPr>
      <t>14</t>
    </r>
  </si>
  <si>
    <r>
      <rPr>
        <b/>
        <sz val="10"/>
        <color theme="1"/>
        <rFont val="Arial"/>
        <family val="2"/>
      </rPr>
      <t>Indice de l’expérience client (EC) à la Banque CIBC</t>
    </r>
    <r>
      <rPr>
        <b/>
        <vertAlign val="superscript"/>
        <sz val="10"/>
        <color theme="1"/>
        <rFont val="Arial"/>
        <family val="2"/>
      </rPr>
      <t>15</t>
    </r>
  </si>
  <si>
    <t xml:space="preserve">16 sur 20 (ou 82 % de la valeur de l’indice d’expérience client) </t>
  </si>
  <si>
    <r>
      <rPr>
        <b/>
        <sz val="12"/>
        <color rgb="FFC00000"/>
        <rFont val="Arial"/>
        <family val="2"/>
      </rPr>
      <t>Bureau de révision des plaintes des clients de la Banque CIBC</t>
    </r>
    <r>
      <rPr>
        <b/>
        <vertAlign val="superscript"/>
        <sz val="12"/>
        <color rgb="FFC00000"/>
        <rFont val="Arial"/>
        <family val="2"/>
      </rPr>
      <t>16</t>
    </r>
  </si>
  <si>
    <t>Enquêtes</t>
  </si>
  <si>
    <t>Services bancaires</t>
  </si>
  <si>
    <t xml:space="preserve">Placements </t>
  </si>
  <si>
    <t>Règlements à la satisfaction du client</t>
  </si>
  <si>
    <r>
      <rPr>
        <sz val="10"/>
        <color theme="1"/>
        <rFont val="Arial"/>
        <family val="2"/>
      </rPr>
      <t>38 %</t>
    </r>
    <r>
      <rPr>
        <vertAlign val="superscript"/>
        <sz val="10"/>
        <color theme="1"/>
        <rFont val="Arial"/>
        <family val="2"/>
      </rPr>
      <t>17</t>
    </r>
  </si>
  <si>
    <r>
      <rPr>
        <sz val="10"/>
        <color theme="1"/>
        <rFont val="Arial"/>
        <family val="2"/>
      </rPr>
      <t>41 %</t>
    </r>
    <r>
      <rPr>
        <vertAlign val="superscript"/>
        <sz val="10"/>
        <color theme="1"/>
        <rFont val="Arial"/>
        <family val="2"/>
      </rPr>
      <t>17</t>
    </r>
  </si>
  <si>
    <r>
      <rPr>
        <b/>
        <sz val="10"/>
        <color theme="1"/>
        <rFont val="Arial"/>
        <family val="2"/>
      </rPr>
      <t>Durée moyenne des enquêtes en jours civils</t>
    </r>
    <r>
      <rPr>
        <b/>
        <vertAlign val="superscript"/>
        <sz val="10"/>
        <color theme="1"/>
        <rFont val="Arial"/>
        <family val="2"/>
      </rPr>
      <t>18</t>
    </r>
  </si>
  <si>
    <t>Placements</t>
  </si>
  <si>
    <r>
      <rPr>
        <b/>
        <sz val="10"/>
        <color rgb="FF000000"/>
        <rFont val="Arial"/>
      </rPr>
      <t>Nature de la plainte (service ou caractéristique)</t>
    </r>
    <r>
      <rPr>
        <b/>
        <vertAlign val="superscript"/>
        <sz val="10"/>
        <color rgb="FF000000"/>
        <rFont val="Arial"/>
      </rPr>
      <t>19,20</t>
    </r>
  </si>
  <si>
    <t>Entente</t>
  </si>
  <si>
    <t>Alertes</t>
  </si>
  <si>
    <t>Solde</t>
  </si>
  <si>
    <t>Annulation</t>
  </si>
  <si>
    <t>Fermeture</t>
  </si>
  <si>
    <t>Recouvrement</t>
  </si>
  <si>
    <t>Gestion des plaintes</t>
  </si>
  <si>
    <t>Limite de crédit</t>
  </si>
  <si>
    <t>Assurance crédit</t>
  </si>
  <si>
    <t>Succession</t>
  </si>
  <si>
    <t>Frais</t>
  </si>
  <si>
    <t>Services de spécialistes en services financiers</t>
  </si>
  <si>
    <t>Intérêts</t>
  </si>
  <si>
    <t>Services bancaires en ligne</t>
  </si>
  <si>
    <t>Services bancaires mobiles</t>
  </si>
  <si>
    <t>Ouverture</t>
  </si>
  <si>
    <t>Découvert</t>
  </si>
  <si>
    <t>Paiement</t>
  </si>
  <si>
    <t>Procuration</t>
  </si>
  <si>
    <t>Renouvellement</t>
  </si>
  <si>
    <t>Coffret de sûreté</t>
  </si>
  <si>
    <t>Relevé</t>
  </si>
  <si>
    <t>Services bancaires téléphoniques</t>
  </si>
  <si>
    <t>Services de caissier</t>
  </si>
  <si>
    <t>Opération</t>
  </si>
  <si>
    <t>Virement</t>
  </si>
  <si>
    <t>Autre</t>
  </si>
  <si>
    <t xml:space="preserve">Total </t>
  </si>
  <si>
    <r>
      <rPr>
        <b/>
        <sz val="10"/>
        <color rgb="FF000000"/>
        <rFont val="Arial"/>
      </rPr>
      <t>Produits ou services auxquels les plaintes sont liées</t>
    </r>
    <r>
      <rPr>
        <b/>
        <vertAlign val="superscript"/>
        <sz val="10"/>
        <color rgb="FF000000"/>
        <rFont val="Arial"/>
      </rPr>
      <t>19,21</t>
    </r>
  </si>
  <si>
    <t>Compte d’opérations</t>
  </si>
  <si>
    <t>Carte de crédit</t>
  </si>
  <si>
    <t>Carte de débit</t>
  </si>
  <si>
    <t>Marge de crédit sur valeur nette de la propriété</t>
  </si>
  <si>
    <t>Assurance</t>
  </si>
  <si>
    <t>Placement</t>
  </si>
  <si>
    <t>Marge de crédit</t>
  </si>
  <si>
    <t>Prêt</t>
  </si>
  <si>
    <t>Prêt hypothécaire</t>
  </si>
  <si>
    <t>Carte prépayée</t>
  </si>
  <si>
    <t>Droits de la personne</t>
  </si>
  <si>
    <r>
      <rPr>
        <b/>
        <sz val="10"/>
        <color rgb="FF000000"/>
        <rFont val="Arial"/>
        <family val="2"/>
      </rPr>
      <t>Heures de formation obligatoires sur les droits de la personne</t>
    </r>
    <r>
      <rPr>
        <b/>
        <vertAlign val="superscript"/>
        <sz val="10"/>
        <color rgb="FF000000"/>
        <rFont val="Arial"/>
        <family val="2"/>
      </rPr>
      <t>22,23</t>
    </r>
  </si>
  <si>
    <t>heures</t>
  </si>
  <si>
    <r>
      <rPr>
        <b/>
        <sz val="10"/>
        <color rgb="FF000000"/>
        <rFont val="Arial"/>
        <family val="2"/>
      </rPr>
      <t>Heures de formation sur l’inclusion et la diversité</t>
    </r>
    <r>
      <rPr>
        <b/>
        <vertAlign val="superscript"/>
        <sz val="10"/>
        <color rgb="FF000000"/>
        <rFont val="Arial"/>
        <family val="2"/>
      </rPr>
      <t>22</t>
    </r>
  </si>
  <si>
    <t xml:space="preserve">Total des heures consacrées aux droits de la personne et à l’inclusion  </t>
  </si>
  <si>
    <t>Fournisseurs</t>
  </si>
  <si>
    <r>
      <rPr>
        <b/>
        <sz val="10"/>
        <color rgb="FF000000"/>
        <rFont val="Arial"/>
        <family val="2"/>
      </rPr>
      <t>Biens et services achetés au Canada</t>
    </r>
    <r>
      <rPr>
        <b/>
        <vertAlign val="superscript"/>
        <sz val="10"/>
        <color rgb="FF000000"/>
        <rFont val="Arial"/>
        <family val="2"/>
      </rPr>
      <t>24</t>
    </r>
  </si>
  <si>
    <t>milliards</t>
  </si>
  <si>
    <r>
      <rPr>
        <vertAlign val="superscript"/>
        <sz val="10"/>
        <color theme="1"/>
        <rFont val="Arial"/>
        <family val="2"/>
      </rPr>
      <t>1</t>
    </r>
    <r>
      <rPr>
        <sz val="10"/>
        <color theme="1"/>
        <rFont val="Arial"/>
        <family val="2"/>
      </rPr>
      <t> Toutes les données sont fondées sur la déclaration volontaire en date du 31 octobre.</t>
    </r>
  </si>
  <si>
    <r>
      <rPr>
        <vertAlign val="superscript"/>
        <sz val="10"/>
        <color theme="1"/>
        <rFont val="Arial"/>
        <family val="2"/>
      </rPr>
      <t>2</t>
    </r>
    <r>
      <rPr>
        <sz val="10"/>
        <color theme="1"/>
        <rFont val="Arial"/>
        <family val="2"/>
      </rPr>
      <t> Depuis la nomination de William F. Morneau au conseil d’administration de la Banque CIBC, le 1</t>
    </r>
    <r>
      <rPr>
        <vertAlign val="superscript"/>
        <sz val="10"/>
        <color theme="1"/>
        <rFont val="Arial"/>
        <family val="2"/>
      </rPr>
      <t>er</t>
    </r>
    <r>
      <rPr>
        <sz val="10"/>
        <color theme="1"/>
        <rFont val="Arial"/>
        <family val="2"/>
      </rPr>
      <t> novembre 2022, la représentation des femmes est passée à 46,7 %.</t>
    </r>
  </si>
  <si>
    <r>
      <rPr>
        <vertAlign val="superscript"/>
        <sz val="10"/>
        <color theme="1"/>
        <rFont val="Arial"/>
        <family val="2"/>
      </rPr>
      <t>3</t>
    </r>
    <r>
      <rPr>
        <sz val="10"/>
        <color theme="1"/>
        <rFont val="Arial"/>
        <family val="2"/>
      </rPr>
      <t> À l’exclusion des membres de l’équipe de CIBC FirstCaribbean et de CIBC Mellon, qui suivent la formation sur le Code de conduite sur différents systèmes de gestion de l’apprentissage.</t>
    </r>
    <r>
      <rPr>
        <sz val="10"/>
        <color theme="1"/>
        <rFont val="Arial"/>
        <family val="2"/>
      </rPr>
      <t xml:space="preserve"> </t>
    </r>
    <r>
      <rPr>
        <sz val="10"/>
        <color theme="1"/>
        <rFont val="Arial"/>
        <family val="2"/>
      </rPr>
      <t>Les statistiques sont fondées sur les membres actifs de l’équipe ayant suivi la formation au 31 octobre 2022, et excluent les membres de l’équipe qui ont été congédiés ou qui étaient en congé à cette date.</t>
    </r>
    <r>
      <rPr>
        <sz val="10"/>
        <color theme="1"/>
        <rFont val="Arial"/>
        <family val="2"/>
      </rPr>
      <t>  </t>
    </r>
  </si>
  <si>
    <r>
      <rPr>
        <vertAlign val="superscript"/>
        <sz val="10"/>
        <color theme="1"/>
        <rFont val="Arial"/>
        <family val="2"/>
      </rPr>
      <t>4</t>
    </r>
    <r>
      <rPr>
        <sz val="10"/>
        <color theme="1"/>
        <rFont val="Arial"/>
        <family val="2"/>
      </rPr>
      <t> Depuis le 1</t>
    </r>
    <r>
      <rPr>
        <vertAlign val="superscript"/>
        <sz val="10"/>
        <color theme="1"/>
        <rFont val="Arial"/>
        <family val="2"/>
      </rPr>
      <t>er</t>
    </r>
    <r>
      <rPr>
        <sz val="10"/>
        <color theme="1"/>
        <rFont val="Arial"/>
        <family val="2"/>
      </rPr>
      <t> novembre 2019, la Banque CIBC interdit les contributions aux associations de circonscriptions, candidats et partis politiques fédéraux et provinciaux, et ne verse aucune contribution à des politiciens municipaux au Canada.</t>
    </r>
    <r>
      <rPr>
        <sz val="10"/>
        <color theme="1"/>
        <rFont val="Arial"/>
        <family val="2"/>
      </rPr>
      <t xml:space="preserve"> </t>
    </r>
  </si>
  <si>
    <r>
      <rPr>
        <vertAlign val="superscript"/>
        <sz val="10"/>
        <color theme="1"/>
        <rFont val="Arial"/>
        <family val="2"/>
      </rPr>
      <t>5</t>
    </r>
    <r>
      <rPr>
        <sz val="10"/>
        <color theme="1"/>
        <rFont val="Arial"/>
        <family val="2"/>
      </rPr>
      <t> Contributions à des partis provinciaux canadiens en 2019.</t>
    </r>
    <r>
      <rPr>
        <sz val="10"/>
        <color theme="1"/>
        <rFont val="Arial"/>
        <family val="2"/>
      </rPr>
      <t xml:space="preserve"> </t>
    </r>
    <r>
      <rPr>
        <sz val="10"/>
        <color theme="1"/>
        <rFont val="Arial"/>
        <family val="2"/>
      </rPr>
      <t>Aucune contribution n’a été versée à des partis fédéraux ou municipaux.</t>
    </r>
  </si>
  <si>
    <r>
      <rPr>
        <vertAlign val="superscript"/>
        <sz val="10"/>
        <color theme="1"/>
        <rFont val="Arial"/>
        <family val="2"/>
      </rPr>
      <t>6</t>
    </r>
    <r>
      <rPr>
        <sz val="10"/>
        <color theme="1"/>
        <rFont val="Arial"/>
        <family val="2"/>
      </rPr>
      <t> Aux États-Unis, en tant que banque à charte d’État, la Banque CIBC verse des contributions à des candidats et à des comités politiques d’État et locaux, sous réserve des limites fixées par chaque territoire.</t>
    </r>
    <r>
      <rPr>
        <sz val="10"/>
        <color theme="1"/>
        <rFont val="Arial"/>
        <family val="2"/>
      </rPr>
      <t xml:space="preserve"> </t>
    </r>
    <r>
      <rPr>
        <sz val="10"/>
        <color theme="1"/>
        <rFont val="Arial"/>
        <family val="2"/>
      </rPr>
      <t>Notre entreprise a un Comité d’action politique inscrit auprès de la Commission électorale fédérale.</t>
    </r>
    <r>
      <rPr>
        <sz val="10"/>
        <color theme="1"/>
        <rFont val="Arial"/>
        <family val="2"/>
      </rPr>
      <t xml:space="preserve"> </t>
    </r>
    <r>
      <rPr>
        <sz val="10"/>
        <color theme="1"/>
        <rFont val="Arial"/>
        <family val="2"/>
      </rPr>
      <t>Le Comité d’action politique de la Banque CIBC est entièrement pris en charge par les cotisations volontaires des employés.</t>
    </r>
    <r>
      <rPr>
        <sz val="10"/>
        <color theme="1"/>
        <rFont val="Arial"/>
        <family val="2"/>
      </rPr>
      <t xml:space="preserve"> </t>
    </r>
    <r>
      <rPr>
        <sz val="10"/>
        <color theme="1"/>
        <rFont val="Arial"/>
        <family val="2"/>
      </rPr>
      <t>Les cotisations au Comité d’action politique sont déclarées à la Commission électorale fédérale et aux commissions électorales d’État ou locales pertinentes, et communiquées au public.</t>
    </r>
    <r>
      <rPr>
        <sz val="10"/>
        <color theme="1"/>
        <rFont val="Arial"/>
        <family val="2"/>
      </rPr>
      <t xml:space="preserve"> </t>
    </r>
  </si>
  <si>
    <r>
      <rPr>
        <vertAlign val="superscript"/>
        <sz val="10"/>
        <color theme="1"/>
        <rFont val="Arial"/>
        <family val="2"/>
      </rPr>
      <t>7</t>
    </r>
    <r>
      <rPr>
        <sz val="10"/>
        <color theme="1"/>
        <rFont val="Arial"/>
        <family val="2"/>
      </rPr>
      <t> Les montants de contributions aux États-Unis ont été retraités.</t>
    </r>
  </si>
  <si>
    <r>
      <rPr>
        <vertAlign val="superscript"/>
        <sz val="10"/>
        <color theme="1"/>
        <rFont val="Arial"/>
        <family val="2"/>
      </rPr>
      <t>8</t>
    </r>
    <r>
      <rPr>
        <sz val="10"/>
        <color theme="1"/>
        <rFont val="Arial"/>
        <family val="2"/>
      </rPr>
      <t> Pour l’exercice terminé le 31 octobre 2022, le Groupe de sociétés CIBC a comptabilisé au total 1,9 milliard de dollars en impôts et taxes au Canada, tous paliers de gouvernement confondus.</t>
    </r>
    <r>
      <rPr>
        <sz val="10"/>
        <color theme="1"/>
        <rFont val="Arial"/>
        <family val="2"/>
      </rPr>
      <t xml:space="preserve"> </t>
    </r>
    <r>
      <rPr>
        <sz val="10"/>
        <color theme="1"/>
        <rFont val="Arial"/>
        <family val="2"/>
      </rPr>
      <t>Ce montant se compose de 1,1 milliard de dollars en charges d’impôts exigibles consignées dans l’État des résultats et dans l’État des autres éléments du résultat étendu, de 84 millions de dollars en taxes et impôts sur le capital consignés dans l’État des résultats, et de 736 millions de dollars en autres taxes et impôts, qui comprennent les taxes de vente (taxe sur les produits et services [TPS], taxe de vente harmonisée [TVH] et taxe de vente provinciale [TVP]) les cotisations sociales (part de l’employeur), les impôts fonciers et les taxes et impôts d’entreprise.</t>
    </r>
    <r>
      <rPr>
        <sz val="10"/>
        <color theme="1"/>
        <rFont val="Arial"/>
        <family val="2"/>
      </rPr>
      <t xml:space="preserve"> </t>
    </r>
    <r>
      <rPr>
        <sz val="10"/>
        <color theme="1"/>
        <rFont val="Arial"/>
        <family val="2"/>
      </rPr>
      <t>L’impôt à payer au gouvernement fédéral canadien ne tient pas compte des modifications prévues dans la loi d’exécution du budget de 2022, devenues pratiquement en vigueur en décembre 2022.</t>
    </r>
    <r>
      <rPr>
        <sz val="10"/>
        <color theme="1"/>
        <rFont val="Arial"/>
        <family val="2"/>
      </rPr>
      <t xml:space="preserve"> </t>
    </r>
    <r>
      <rPr>
        <sz val="10"/>
        <color theme="1"/>
        <rFont val="Arial"/>
        <family val="2"/>
      </rPr>
      <t>Le projet de loi comprend l’instauration d’un impôt ponctuel de 15 %, nommé dividende pour la relance du Canada, imposé aux groupes de banques et d’assureurs-vie, sur le revenu imposable moyen de 2020 et de 2021 dépassant 1,0 milliard de dollars, et une augmentation de 1,5 % du taux d’imposition appliqué au revenu imposable excédant 100 millions de dollars touché par les banques et les compagnies d’assurance vie à compter du 7 avril 2022.</t>
    </r>
    <r>
      <rPr>
        <sz val="10"/>
        <color theme="1"/>
        <rFont val="Arial"/>
        <family val="2"/>
      </rPr>
      <t xml:space="preserve">  </t>
    </r>
    <r>
      <rPr>
        <sz val="10"/>
        <color theme="1"/>
        <rFont val="Arial"/>
        <family val="2"/>
      </rPr>
      <t>Nous tenons compte des mesures fiscales une fois qu’elles sont pratiquement en vigueur, ce qui survient généralement à l’étape de la troisième lecture à la Chambre des communes sous un gouvernement minoritaire. Cette étape n’était pas franchie au 31 octobre 2022. Par conséquent, les effets de ces mesures seront pris en compte dans les résultats financiers de 2023.</t>
    </r>
  </si>
  <si>
    <r>
      <rPr>
        <vertAlign val="superscript"/>
        <sz val="10"/>
        <color theme="1"/>
        <rFont val="Arial"/>
        <family val="2"/>
      </rPr>
      <t>9</t>
    </r>
    <r>
      <rPr>
        <sz val="10"/>
        <color theme="1"/>
        <rFont val="Arial"/>
        <family val="2"/>
      </rPr>
      <t> En 2022, nous avons amélioré la description de cette mesure en y ajoutant le qualificatif « fondé ».</t>
    </r>
    <r>
      <rPr>
        <sz val="10"/>
        <color theme="1"/>
        <rFont val="Arial"/>
        <family val="2"/>
      </rPr>
      <t xml:space="preserve"> </t>
    </r>
    <r>
      <rPr>
        <sz val="10"/>
        <color theme="1"/>
        <rFont val="Arial"/>
        <family val="2"/>
      </rPr>
      <t>Cette modification n’a rien changé à notre méthodologie interne.</t>
    </r>
    <r>
      <rPr>
        <sz val="10"/>
        <color theme="1"/>
        <rFont val="Arial"/>
        <family val="2"/>
      </rPr>
      <t xml:space="preserve"> </t>
    </r>
    <r>
      <rPr>
        <sz val="10"/>
        <color theme="1"/>
        <rFont val="Arial"/>
        <family val="2"/>
      </rPr>
      <t xml:space="preserve">Selon le Commissariat à la protection de la vie privée du Canada (CPVP), le terme « fondé » signifie que l’institution a enfreint une disposition de la </t>
    </r>
    <r>
      <rPr>
        <i/>
        <sz val="10"/>
        <color theme="1"/>
        <rFont val="Arial"/>
        <family val="2"/>
      </rPr>
      <t>Loi sur la protection des renseignements personnels et les documents électroniques</t>
    </r>
    <r>
      <rPr>
        <sz val="10"/>
        <color theme="1"/>
        <rFont val="Arial"/>
        <family val="2"/>
      </rPr>
      <t xml:space="preserve"> (LPRPDE).</t>
    </r>
    <r>
      <rPr>
        <sz val="10"/>
        <color theme="1"/>
        <rFont val="Arial"/>
        <family val="2"/>
      </rPr>
      <t xml:space="preserve">  </t>
    </r>
  </si>
  <si>
    <r>
      <rPr>
        <vertAlign val="superscript"/>
        <sz val="10"/>
        <color theme="1"/>
        <rFont val="Arial"/>
        <family val="2"/>
      </rPr>
      <t>10</t>
    </r>
    <r>
      <rPr>
        <sz val="10"/>
        <color theme="1"/>
        <rFont val="Arial"/>
        <family val="2"/>
      </rPr>
      <t> En 2021, la mesure de rendement liée à la protection des renseignements personnels a été révisée pour plutôt indiquer le nombre de lacunes en cette matière constatées par des organismes de réglementation à la Banque CIBC et qui n’ont pas été corrigées.</t>
    </r>
    <r>
      <rPr>
        <sz val="10"/>
        <color theme="1"/>
        <rFont val="Arial"/>
        <family val="2"/>
      </rPr>
      <t xml:space="preserve"> </t>
    </r>
    <r>
      <rPr>
        <sz val="10"/>
        <color theme="1"/>
        <rFont val="Arial"/>
        <family val="2"/>
      </rPr>
      <t>Les données déclarées pour 2020 ont été retraitées pour tenir compte de cette mesure révisée.</t>
    </r>
    <r>
      <rPr>
        <sz val="10"/>
        <color theme="1"/>
        <rFont val="Arial"/>
        <family val="2"/>
      </rPr>
      <t xml:space="preserve"> </t>
    </r>
    <r>
      <rPr>
        <sz val="10"/>
        <color theme="1"/>
        <rFont val="Arial"/>
        <family val="2"/>
      </rPr>
      <t>À l’exclusion de CIBC Mellon.</t>
    </r>
    <r>
      <rPr>
        <sz val="10"/>
        <color theme="1"/>
        <rFont val="Arial"/>
        <family val="2"/>
      </rPr>
      <t xml:space="preserve"> </t>
    </r>
  </si>
  <si>
    <r>
      <rPr>
        <vertAlign val="superscript"/>
        <sz val="10"/>
        <color theme="1"/>
        <rFont val="Arial"/>
        <family val="2"/>
      </rPr>
      <t>11</t>
    </r>
    <r>
      <rPr>
        <sz val="10"/>
        <color theme="1"/>
        <rFont val="Arial"/>
        <family val="2"/>
      </rPr>
      <t> Chaque région est dotée d’une équipe ou d’un représentant attitré à la protection des renseignements personnels qui connaît les lois et règlements locaux applicables et qui est chargé de gérer et de signaler les conclusions liées à la protection des renseignements personnels dans sa région.</t>
    </r>
    <r>
      <rPr>
        <sz val="10"/>
        <color theme="1"/>
        <rFont val="Arial"/>
        <family val="2"/>
      </rPr>
      <t xml:space="preserve"> </t>
    </r>
    <r>
      <rPr>
        <sz val="10"/>
        <color theme="1"/>
        <rFont val="Arial"/>
        <family val="2"/>
      </rPr>
      <t>CIBC FirstCarribbean et CIBC Cayman Bank maintiennent chacune leur propre programme de protection des renseignements personnels, y compris leurs politiques et processus.</t>
    </r>
    <r>
      <rPr>
        <sz val="10"/>
        <color theme="1"/>
        <rFont val="Arial"/>
        <family val="2"/>
      </rPr>
      <t xml:space="preserve"> </t>
    </r>
    <r>
      <rPr>
        <sz val="10"/>
        <color theme="1"/>
        <rFont val="Arial"/>
        <family val="2"/>
      </rPr>
      <t>Comprend les États-Unis, l’Europe, l’Asie-Pacifique, la République de Colombie et les Caraïbes.</t>
    </r>
  </si>
  <si>
    <r>
      <rPr>
        <vertAlign val="superscript"/>
        <sz val="10"/>
        <color theme="1"/>
        <rFont val="Arial"/>
        <family val="2"/>
      </rPr>
      <t>12</t>
    </r>
    <r>
      <rPr>
        <sz val="10"/>
        <color theme="1"/>
        <rFont val="Arial"/>
        <family val="2"/>
      </rPr>
      <t> Personnes touchées par le nombre total d’atteintes impliquant un organisme de réglementation.</t>
    </r>
    <r>
      <rPr>
        <sz val="10"/>
        <color theme="1"/>
        <rFont val="Arial"/>
        <family val="2"/>
      </rPr>
      <t xml:space="preserve"> </t>
    </r>
    <r>
      <rPr>
        <sz val="10"/>
        <color theme="1"/>
        <rFont val="Arial"/>
        <family val="2"/>
      </rPr>
      <t>Ces personnes comprennent tous les groupes dont des renseignements personnels ont été compromis.</t>
    </r>
  </si>
  <si>
    <r>
      <rPr>
        <vertAlign val="superscript"/>
        <sz val="10"/>
        <color theme="1"/>
        <rFont val="Arial"/>
        <family val="2"/>
      </rPr>
      <t>13</t>
    </r>
    <r>
      <rPr>
        <sz val="10"/>
        <color theme="1"/>
        <rFont val="Arial"/>
        <family val="2"/>
      </rPr>
      <t> Nous revoyons chaque année la mesure du SNR.</t>
    </r>
    <r>
      <rPr>
        <sz val="10"/>
        <color theme="1"/>
        <rFont val="Arial"/>
        <family val="2"/>
      </rPr>
      <t xml:space="preserve"> </t>
    </r>
    <r>
      <rPr>
        <sz val="10"/>
        <color theme="1"/>
        <rFont val="Arial"/>
        <family val="2"/>
      </rPr>
      <t>En 2022, nous avons inclus des rajustements pour mieux tenir compte de l’expérience de nos clients dans certains secteurs d’activité de la Banque CIBC, ce qui a fait passer la mesure de 2022 de 62,0 à 62,7.</t>
    </r>
    <r>
      <rPr>
        <sz val="10"/>
        <color theme="1"/>
        <rFont val="Arial"/>
        <family val="2"/>
      </rPr>
      <t xml:space="preserve"> </t>
    </r>
    <r>
      <rPr>
        <sz val="10"/>
        <color theme="1"/>
        <rFont val="Arial"/>
        <family val="2"/>
      </rPr>
      <t>Ce rajustement n’a pas eu d’incidence sur les résultats du SNR de l’expérience client des années précédentes.</t>
    </r>
    <r>
      <rPr>
        <sz val="10"/>
        <color theme="1"/>
        <rFont val="Arial"/>
        <family val="2"/>
      </rPr>
      <t xml:space="preserve"> </t>
    </r>
  </si>
  <si>
    <r>
      <rPr>
        <vertAlign val="superscript"/>
        <sz val="10"/>
        <color theme="1"/>
        <rFont val="Arial"/>
        <family val="2"/>
      </rPr>
      <t>14</t>
    </r>
    <r>
      <rPr>
        <sz val="10"/>
        <color theme="1"/>
        <rFont val="Arial"/>
        <family val="2"/>
      </rPr>
      <t> Notre SNR de l’expérience client de 2021, qui était de 64,4, a été rajusté à 62,6 parce que nous avons généralisé notre mesure du SNR de l’expérience client en 2021 afin de mieux tenir compte de l’expérience client à l’échelle de la Banque CIBC et d’élargir le spectre des commentaires que nous recueillons.</t>
    </r>
    <r>
      <rPr>
        <sz val="10"/>
        <color theme="1"/>
        <rFont val="Arial"/>
        <family val="2"/>
      </rPr>
      <t xml:space="preserve"> </t>
    </r>
    <r>
      <rPr>
        <sz val="10"/>
        <color theme="1"/>
        <rFont val="Arial"/>
        <family val="2"/>
      </rPr>
      <t>Le SNR rajusté de 62,6 constitue la base de notre SNR de l’expérience client en 2022.</t>
    </r>
  </si>
  <si>
    <r>
      <rPr>
        <vertAlign val="superscript"/>
        <sz val="10"/>
        <color theme="1"/>
        <rFont val="Arial"/>
        <family val="2"/>
      </rPr>
      <t>15</t>
    </r>
    <r>
      <rPr>
        <sz val="10"/>
        <color theme="1"/>
        <rFont val="Arial"/>
        <family val="2"/>
      </rPr>
      <t xml:space="preserve"> En 2023, le SNR sera remplacé par l’indice de l’expérience client (EC), qui représente une évaluation plus complète de notre programme d’expérience client.</t>
    </r>
    <r>
      <rPr>
        <sz val="10"/>
        <color theme="1"/>
        <rFont val="Arial"/>
        <family val="2"/>
      </rPr>
      <t xml:space="preserve"> </t>
    </r>
    <r>
      <rPr>
        <sz val="10"/>
        <color theme="1"/>
        <rFont val="Arial"/>
        <family val="2"/>
      </rPr>
      <t>Le SNR est un sous-ensemble de l’indice EC.</t>
    </r>
    <r>
      <rPr>
        <sz val="10"/>
        <color theme="1"/>
        <rFont val="Arial"/>
        <family val="2"/>
      </rPr>
      <t xml:space="preserve"> </t>
    </r>
    <r>
      <rPr>
        <sz val="10"/>
        <color theme="1"/>
        <rFont val="Arial"/>
        <family val="2"/>
      </rPr>
      <t>L’indice EC forme un tableau de bord à l’échelle de l’entreprise composé de 20 mesures internes et externes de l’expérience client.</t>
    </r>
    <r>
      <rPr>
        <sz val="10"/>
        <color theme="1"/>
        <rFont val="Arial"/>
        <family val="2"/>
      </rPr>
      <t xml:space="preserve">  </t>
    </r>
    <r>
      <rPr>
        <sz val="10"/>
        <color theme="1"/>
        <rFont val="Arial"/>
        <family val="2"/>
      </rPr>
      <t>À l’exclusion de CIBC FirstCaribbean et de la région Asie-Pacifique.</t>
    </r>
    <r>
      <rPr>
        <sz val="10"/>
        <color theme="1"/>
        <rFont val="Arial"/>
        <family val="2"/>
      </rPr>
      <t xml:space="preserve"> </t>
    </r>
    <r>
      <rPr>
        <sz val="10"/>
        <color theme="1"/>
        <rFont val="Arial"/>
        <family val="2"/>
      </rPr>
      <t>Les données sur le rendement tiennent compte du nombre de mesures qui ont fait l’objet de résultats à 5 % près des objectifs établis.</t>
    </r>
  </si>
  <si>
    <r>
      <rPr>
        <vertAlign val="superscript"/>
        <sz val="10"/>
        <color rgb="FF000000"/>
        <rFont val="Arial"/>
        <family val="2"/>
      </rPr>
      <t>16</t>
    </r>
    <r>
      <rPr>
        <sz val="10"/>
        <color rgb="FF000000"/>
        <rFont val="Arial"/>
        <family val="2"/>
      </rPr>
      <t> Canada seulement.</t>
    </r>
  </si>
  <si>
    <r>
      <rPr>
        <vertAlign val="superscript"/>
        <sz val="10"/>
        <color rgb="FF000000"/>
        <rFont val="Arial"/>
        <family val="2"/>
      </rPr>
      <t>17</t>
    </r>
    <r>
      <rPr>
        <sz val="10"/>
        <color rgb="FF000000"/>
        <rFont val="Arial"/>
        <family val="2"/>
      </rPr>
      <t> Autodéclaration à la Banque CIBC.</t>
    </r>
    <r>
      <rPr>
        <sz val="10"/>
        <color rgb="FF000000"/>
        <rFont val="Arial"/>
        <family val="2"/>
      </rPr>
      <t xml:space="preserve">  </t>
    </r>
    <r>
      <rPr>
        <sz val="10"/>
        <color rgb="FF000000"/>
        <rFont val="Arial"/>
        <family val="2"/>
      </rPr>
      <t>La méthodologie de déclaration de la « satisfaction de la clientèle » a été révisée en 2022 avec l’instauration d’un nouveau système de gestion des plaintes.</t>
    </r>
    <r>
      <rPr>
        <sz val="10"/>
        <color rgb="FF000000"/>
        <rFont val="Arial"/>
        <family val="2"/>
      </rPr>
      <t xml:space="preserve"> </t>
    </r>
    <r>
      <rPr>
        <sz val="10"/>
        <color rgb="FF000000"/>
        <rFont val="Arial"/>
        <family val="2"/>
      </rPr>
      <t>Les résultats de 2021 et de 2020 ont été retraités afin d’inclure uniquement les résolutions liées à des clients « satisfaits ».</t>
    </r>
  </si>
  <si>
    <r>
      <rPr>
        <vertAlign val="superscript"/>
        <sz val="10"/>
        <color rgb="FF000000"/>
        <rFont val="Arial"/>
        <family val="2"/>
      </rPr>
      <t>18</t>
    </r>
    <r>
      <rPr>
        <sz val="10"/>
        <color rgb="FF000000"/>
        <rFont val="Arial"/>
        <family val="2"/>
      </rPr>
      <t> Données déclarées pour l’exercice.</t>
    </r>
  </si>
  <si>
    <r>
      <rPr>
        <vertAlign val="superscript"/>
        <sz val="10"/>
        <color theme="1"/>
        <rFont val="Arial"/>
        <family val="2"/>
      </rPr>
      <t>19</t>
    </r>
    <r>
      <rPr>
        <sz val="10"/>
        <color theme="1"/>
        <rFont val="Arial"/>
        <family val="2"/>
      </rPr>
      <t> Les données sont représentatives de la période pendant laquelle le projet de loi C-86 était en vigueur (du 30 juin 2022 au 31 octobre 2022).</t>
    </r>
  </si>
  <si>
    <r>
      <rPr>
        <vertAlign val="superscript"/>
        <sz val="10"/>
        <color theme="1"/>
        <rFont val="Arial"/>
        <family val="2"/>
      </rPr>
      <t>20</t>
    </r>
    <r>
      <rPr>
        <sz val="10"/>
        <color theme="1"/>
        <rFont val="Arial"/>
        <family val="2"/>
      </rPr>
      <t> Les catégories suivantes n’ont fait l’objet d’aucune plainte au cours de cette période : alertes, limite de crédit, services bancaires mobiles, ouverture, découvert, renouvellement et services de caissiers.</t>
    </r>
    <r>
      <rPr>
        <sz val="10"/>
        <color theme="1"/>
        <rFont val="Arial"/>
        <family val="2"/>
      </rPr>
      <t xml:space="preserve"> </t>
    </r>
  </si>
  <si>
    <r>
      <rPr>
        <vertAlign val="superscript"/>
        <sz val="10"/>
        <color theme="1"/>
        <rFont val="Arial"/>
        <family val="2"/>
      </rPr>
      <t>21</t>
    </r>
    <r>
      <rPr>
        <sz val="10"/>
        <color theme="1"/>
        <rFont val="Arial"/>
        <family val="2"/>
      </rPr>
      <t> Aucune plainte liée aux cartes prépayées n’a été présentée pendant cette période.</t>
    </r>
  </si>
  <si>
    <r>
      <rPr>
        <vertAlign val="superscript"/>
        <sz val="10"/>
        <color rgb="FF000000"/>
        <rFont val="Arial"/>
      </rPr>
      <t>22</t>
    </r>
    <r>
      <rPr>
        <sz val="10"/>
        <color rgb="FF000000"/>
        <rFont val="Arial"/>
      </rPr>
      <t> Le temps de formation total correspond à la somme des heures de formation prévues par cours, calculée en multipliant le nombre d’apprenants uniques ayant suivi les cours de formation pertinents par la durée prévue de chaque cours de formation.</t>
    </r>
    <r>
      <rPr>
        <sz val="10"/>
        <color rgb="FF000000"/>
        <rFont val="Arial"/>
      </rPr>
      <t xml:space="preserve"> </t>
    </r>
    <r>
      <rPr>
        <sz val="10"/>
        <color rgb="FF000000"/>
        <rFont val="Arial"/>
      </rPr>
      <t>Cela comprend les employés et les travailleurs occasionnels qui ont été actifs à tout moment entre le 1</t>
    </r>
    <r>
      <rPr>
        <vertAlign val="superscript"/>
        <sz val="10"/>
        <color rgb="FF000000"/>
        <rFont val="Arial"/>
      </rPr>
      <t>er</t>
    </r>
    <r>
      <rPr>
        <sz val="10"/>
        <color rgb="FF000000"/>
        <rFont val="Arial"/>
      </rPr>
      <t> novembre 2021 et le 31 octobre 2022, mais qui ne sont peut-être pas des membres actifs de l’équipe au 31 octobre 2022.</t>
    </r>
    <r>
      <rPr>
        <sz val="10"/>
        <color rgb="FF000000"/>
        <rFont val="Arial"/>
      </rPr>
      <t xml:space="preserve"> </t>
    </r>
  </si>
  <si>
    <r>
      <rPr>
        <vertAlign val="superscript"/>
        <sz val="10"/>
        <color theme="1"/>
        <rFont val="Arial"/>
        <family val="2"/>
      </rPr>
      <t>23</t>
    </r>
    <r>
      <rPr>
        <sz val="10"/>
        <color theme="1"/>
        <rFont val="Arial"/>
        <family val="2"/>
      </rPr>
      <t> Les heures de formation obligatoire sur les droits de la personne comprennent les heures de formation sur la santé et la sécurité, qui représentaient 7 379 heures au 31 octobre 2022.</t>
    </r>
    <r>
      <rPr>
        <sz val="10"/>
        <color theme="1"/>
        <rFont val="Arial"/>
        <family val="2"/>
      </rPr>
      <t xml:space="preserve"> </t>
    </r>
    <r>
      <rPr>
        <sz val="10"/>
        <color theme="1"/>
        <rFont val="Arial"/>
        <family val="2"/>
      </rPr>
      <t>Exclut les heures de formation supplémentaires sur la santé et la sécurité, notamment pour des postes et des secteurs d’activité précis.</t>
    </r>
    <r>
      <rPr>
        <sz val="10"/>
        <color theme="1"/>
        <rFont val="Arial"/>
        <family val="2"/>
      </rPr>
      <t xml:space="preserve">   </t>
    </r>
  </si>
  <si>
    <r>
      <rPr>
        <vertAlign val="superscript"/>
        <sz val="10"/>
        <color theme="1"/>
        <rFont val="Arial"/>
        <family val="2"/>
      </rPr>
      <t>24</t>
    </r>
    <r>
      <rPr>
        <sz val="10"/>
        <color theme="1"/>
        <rFont val="Arial"/>
        <family val="2"/>
      </rPr>
      <t> Cette mesure comprend les taxes de vente (taxe sur les produits et services [TPS], taxe de vente harmonisée [TVH] et taxe de vente provinciale [TVP]).</t>
    </r>
  </si>
  <si>
    <r>
      <t>Facteurs sociaux</t>
    </r>
    <r>
      <rPr>
        <b/>
        <vertAlign val="superscript"/>
        <sz val="26"/>
        <color theme="1"/>
        <rFont val="Arial"/>
        <family val="2"/>
      </rPr>
      <t>1</t>
    </r>
    <r>
      <rPr>
        <b/>
        <sz val="26"/>
        <color theme="1"/>
        <rFont val="Arial"/>
        <family val="2"/>
      </rPr>
      <t xml:space="preserve"> </t>
    </r>
  </si>
  <si>
    <t>Mobilisation des employés</t>
  </si>
  <si>
    <t xml:space="preserve">Score de mobilisation des employés </t>
  </si>
  <si>
    <r>
      <rPr>
        <b/>
        <sz val="10"/>
        <color rgb="FF000000"/>
        <rFont val="Arial"/>
        <family val="2"/>
      </rPr>
      <t>90 %</t>
    </r>
    <r>
      <rPr>
        <b/>
        <vertAlign val="superscript"/>
        <sz val="10"/>
        <color rgb="FF000000"/>
        <rFont val="Arial"/>
        <family val="2"/>
      </rPr>
      <t>Ϯ,2</t>
    </r>
  </si>
  <si>
    <r>
      <t>89 %</t>
    </r>
    <r>
      <rPr>
        <vertAlign val="superscript"/>
        <sz val="10"/>
        <color theme="1"/>
        <rFont val="Arial"/>
        <family val="2"/>
      </rPr>
      <t>Ϯ</t>
    </r>
  </si>
  <si>
    <r>
      <t>90 %</t>
    </r>
    <r>
      <rPr>
        <vertAlign val="superscript"/>
        <sz val="10"/>
        <color theme="1"/>
        <rFont val="Arial"/>
        <family val="2"/>
      </rPr>
      <t>Ϯ</t>
    </r>
  </si>
  <si>
    <r>
      <t>89 %</t>
    </r>
    <r>
      <rPr>
        <vertAlign val="superscript"/>
        <sz val="10"/>
        <color theme="1"/>
        <rFont val="Trebuchet MS"/>
        <family val="2"/>
      </rPr>
      <t>Ϯ</t>
    </r>
  </si>
  <si>
    <t xml:space="preserve">Segment de personnel </t>
  </si>
  <si>
    <t>Indice d’apprentissage et de perfectionnement (IAP)</t>
  </si>
  <si>
    <r>
      <rPr>
        <b/>
        <sz val="10"/>
        <color theme="1"/>
        <rFont val="Arial"/>
        <family val="2"/>
      </rPr>
      <t>Investissement mondial dans l’apprentissage et le perfectionnement</t>
    </r>
    <r>
      <rPr>
        <b/>
        <vertAlign val="superscript"/>
        <sz val="10"/>
        <color theme="1"/>
        <rFont val="Arial"/>
        <family val="2"/>
      </rPr>
      <t>3</t>
    </r>
  </si>
  <si>
    <t>millions</t>
  </si>
  <si>
    <t>Coût de formation moyen par employé</t>
  </si>
  <si>
    <t xml:space="preserve">dollars </t>
  </si>
  <si>
    <r>
      <rPr>
        <b/>
        <sz val="10"/>
        <color theme="1"/>
        <rFont val="Arial"/>
        <family val="2"/>
      </rPr>
      <t>Nombre moyen d’heures de formation par employé</t>
    </r>
    <r>
      <rPr>
        <b/>
        <vertAlign val="superscript"/>
        <sz val="10"/>
        <color theme="1"/>
        <rFont val="Arial"/>
        <family val="2"/>
      </rPr>
      <t>4</t>
    </r>
  </si>
  <si>
    <r>
      <rPr>
        <b/>
        <sz val="10"/>
        <color theme="1"/>
        <rFont val="Arial"/>
        <family val="2"/>
      </rPr>
      <t>Nombre moyen d’heures de formation par sexe</t>
    </r>
    <r>
      <rPr>
        <b/>
        <vertAlign val="superscript"/>
        <sz val="10"/>
        <color theme="1"/>
        <rFont val="Arial"/>
        <family val="2"/>
      </rPr>
      <t>5</t>
    </r>
  </si>
  <si>
    <t>Nombre moyen d’heures de formation par niveau</t>
  </si>
  <si>
    <t>Vice-président ou niveau supérieur</t>
  </si>
  <si>
    <t>Gestionnaire de personnel</t>
  </si>
  <si>
    <t xml:space="preserve">Collaborateur individuel </t>
  </si>
  <si>
    <r>
      <rPr>
        <b/>
        <sz val="12"/>
        <color rgb="FFC00000"/>
        <rFont val="Arial"/>
        <family val="2"/>
      </rPr>
      <t>Roulement</t>
    </r>
    <r>
      <rPr>
        <b/>
        <vertAlign val="superscript"/>
        <sz val="12"/>
        <color rgb="FFC00000"/>
        <rFont val="Arial"/>
        <family val="2"/>
      </rPr>
      <t>6</t>
    </r>
    <r>
      <rPr>
        <b/>
        <vertAlign val="superscript"/>
        <sz val="12"/>
        <color rgb="FFC00000"/>
        <rFont val="Arial"/>
        <family val="2"/>
      </rPr>
      <t xml:space="preserve"> </t>
    </r>
  </si>
  <si>
    <r>
      <rPr>
        <b/>
        <sz val="11"/>
        <color theme="1"/>
        <rFont val="Arial"/>
        <family val="2"/>
      </rPr>
      <t>Roulement volontaire</t>
    </r>
    <r>
      <rPr>
        <b/>
        <vertAlign val="superscript"/>
        <sz val="14"/>
        <color theme="1"/>
        <rFont val="Arial"/>
        <family val="2"/>
      </rPr>
      <t>7</t>
    </r>
  </si>
  <si>
    <t>Échelle mondiale</t>
  </si>
  <si>
    <r>
      <rPr>
        <b/>
        <sz val="11"/>
        <color theme="1"/>
        <rFont val="Arial"/>
        <family val="2"/>
      </rPr>
      <t>Roulement involontaire</t>
    </r>
    <r>
      <rPr>
        <b/>
        <vertAlign val="superscript"/>
        <sz val="14"/>
        <color theme="1"/>
        <rFont val="Arial"/>
        <family val="2"/>
      </rPr>
      <t>8</t>
    </r>
  </si>
  <si>
    <t>2,0 % </t>
  </si>
  <si>
    <t>1,3 % </t>
  </si>
  <si>
    <t>1,3 %  </t>
  </si>
  <si>
    <t>Canada </t>
  </si>
  <si>
    <t>1,2 %  </t>
  </si>
  <si>
    <t>1,8 %  </t>
  </si>
  <si>
    <r>
      <rPr>
        <b/>
        <sz val="11"/>
        <color theme="1"/>
        <rFont val="Arial"/>
        <family val="2"/>
      </rPr>
      <t>Roulement total</t>
    </r>
    <r>
      <rPr>
        <b/>
        <vertAlign val="superscript"/>
        <sz val="14"/>
        <color theme="1"/>
        <rFont val="Arial"/>
        <family val="2"/>
      </rPr>
      <t>9</t>
    </r>
  </si>
  <si>
    <r>
      <rPr>
        <b/>
        <sz val="11"/>
        <color theme="1"/>
        <rFont val="Arial"/>
        <family val="2"/>
      </rPr>
      <t>Roulement volontaire par segment de personnel</t>
    </r>
    <r>
      <rPr>
        <b/>
        <vertAlign val="superscript"/>
        <sz val="11"/>
        <color rgb="FF000000"/>
        <rFont val="Arial"/>
        <family val="2"/>
      </rPr>
      <t>5</t>
    </r>
  </si>
  <si>
    <t xml:space="preserve">Femmes </t>
  </si>
  <si>
    <t xml:space="preserve">Personnes de couleur </t>
  </si>
  <si>
    <r>
      <rPr>
        <b/>
        <sz val="11"/>
        <color theme="1"/>
        <rFont val="Arial"/>
        <family val="2"/>
      </rPr>
      <t>Roulement volontaire par groupe d’âge</t>
    </r>
    <r>
      <rPr>
        <b/>
        <vertAlign val="superscript"/>
        <sz val="11"/>
        <color theme="1"/>
        <rFont val="Arial"/>
        <family val="2"/>
      </rPr>
      <t>10</t>
    </r>
  </si>
  <si>
    <t xml:space="preserve">Plus de 50 ans </t>
  </si>
  <si>
    <t xml:space="preserve">Avantages financiers </t>
  </si>
  <si>
    <t xml:space="preserve">Salaires et avantages sociaux </t>
  </si>
  <si>
    <t xml:space="preserve">Employés admissibles ayant acheté des actions ordinaires de la Banque CIBC en participant au Régime d’achat d’actions par les employés au Canada </t>
  </si>
  <si>
    <t>Contributions de contrepartie de la Banque CIBC destinées à l’achat d’actions pour nos employés</t>
  </si>
  <si>
    <r>
      <rPr>
        <b/>
        <sz val="12"/>
        <color rgb="FFC00000"/>
        <rFont val="Arial"/>
        <family val="2"/>
      </rPr>
      <t>Accidents en milieu de travail</t>
    </r>
    <r>
      <rPr>
        <b/>
        <vertAlign val="superscript"/>
        <sz val="11"/>
        <color rgb="FF000000"/>
        <rFont val="Arial"/>
        <family val="2"/>
      </rPr>
      <t>11</t>
    </r>
  </si>
  <si>
    <r>
      <rPr>
        <b/>
        <sz val="10"/>
        <color theme="1"/>
        <rFont val="Arial"/>
        <family val="2"/>
      </rPr>
      <t>Blessures mineures en milieu de travail</t>
    </r>
    <r>
      <rPr>
        <b/>
        <vertAlign val="superscript"/>
        <sz val="10"/>
        <color theme="1"/>
        <rFont val="Arial"/>
        <family val="2"/>
      </rPr>
      <t>12</t>
    </r>
  </si>
  <si>
    <t>nombre de blessures</t>
  </si>
  <si>
    <r>
      <rPr>
        <b/>
        <sz val="10"/>
        <color theme="1"/>
        <rFont val="Arial"/>
        <family val="2"/>
      </rPr>
      <t>Blessures invalidantes en milieu de travail</t>
    </r>
    <r>
      <rPr>
        <b/>
        <vertAlign val="superscript"/>
        <sz val="10"/>
        <color theme="1"/>
        <rFont val="Arial"/>
        <family val="2"/>
      </rPr>
      <t>13</t>
    </r>
  </si>
  <si>
    <r>
      <rPr>
        <b/>
        <sz val="10"/>
        <color theme="1"/>
        <rFont val="Arial"/>
        <family val="2"/>
      </rPr>
      <t>Taux de fréquence total des blessures</t>
    </r>
    <r>
      <rPr>
        <b/>
        <vertAlign val="superscript"/>
        <sz val="10"/>
        <color theme="1"/>
        <rFont val="Arial"/>
        <family val="2"/>
      </rPr>
      <t>14</t>
    </r>
    <r>
      <rPr>
        <b/>
        <sz val="10"/>
        <color theme="1"/>
        <rFont val="Arial"/>
        <family val="2"/>
      </rPr>
      <t> </t>
    </r>
  </si>
  <si>
    <t>Taux</t>
  </si>
  <si>
    <t>1,29 </t>
  </si>
  <si>
    <t>1,62 </t>
  </si>
  <si>
    <t>1,35 </t>
  </si>
  <si>
    <r>
      <rPr>
        <b/>
        <sz val="10"/>
        <color theme="1"/>
        <rFont val="Arial"/>
        <family val="2"/>
      </rPr>
      <t>Taux de fréquence des blessures avec absence</t>
    </r>
    <r>
      <rPr>
        <b/>
        <vertAlign val="superscript"/>
        <sz val="10"/>
        <color theme="1"/>
        <rFont val="Arial"/>
        <family val="2"/>
      </rPr>
      <t>14</t>
    </r>
    <r>
      <rPr>
        <b/>
        <sz val="10"/>
        <color theme="1"/>
        <rFont val="Arial"/>
        <family val="2"/>
      </rPr>
      <t> </t>
    </r>
  </si>
  <si>
    <t>0,19 </t>
  </si>
  <si>
    <t>0,21 </t>
  </si>
  <si>
    <t>0,24 </t>
  </si>
  <si>
    <t>Décès</t>
  </si>
  <si>
    <t xml:space="preserve">Nombre de décès </t>
  </si>
  <si>
    <r>
      <rPr>
        <b/>
        <sz val="12"/>
        <color rgb="FFC00000"/>
        <rFont val="Arial"/>
        <family val="2"/>
      </rPr>
      <t>Taux d’absentéisme</t>
    </r>
    <r>
      <rPr>
        <b/>
        <vertAlign val="superscript"/>
        <sz val="14"/>
        <color theme="1"/>
        <rFont val="Arial"/>
        <family val="2"/>
      </rPr>
      <t>15</t>
    </r>
  </si>
  <si>
    <t>1,1 % </t>
  </si>
  <si>
    <t>0,8 % </t>
  </si>
  <si>
    <t>0,7 % </t>
  </si>
  <si>
    <r>
      <rPr>
        <b/>
        <sz val="14"/>
        <color theme="1"/>
        <rFont val="Arial"/>
        <family val="2"/>
      </rPr>
      <t>Inclusion au travail</t>
    </r>
    <r>
      <rPr>
        <b/>
        <vertAlign val="superscript"/>
        <sz val="14"/>
        <color theme="1"/>
        <rFont val="Arial"/>
        <family val="2"/>
      </rPr>
      <t>16</t>
    </r>
  </si>
  <si>
    <r>
      <rPr>
        <b/>
        <sz val="12"/>
        <color rgb="FFC00000"/>
        <rFont val="Arial"/>
        <family val="2"/>
      </rPr>
      <t>Représentation au conseil d’administration et à la direction à la Banque CIBC</t>
    </r>
    <r>
      <rPr>
        <b/>
        <vertAlign val="superscript"/>
        <sz val="12"/>
        <color rgb="FFC00000"/>
        <rFont val="Arial"/>
        <family val="2"/>
      </rPr>
      <t xml:space="preserve">  </t>
    </r>
  </si>
  <si>
    <t>Conseil d’administration de la CIBC</t>
  </si>
  <si>
    <t>Femmes (échelle mondiale)  </t>
  </si>
  <si>
    <r>
      <rPr>
        <b/>
        <sz val="10"/>
        <color theme="1"/>
        <rFont val="Arial"/>
        <family val="2"/>
      </rPr>
      <t>50 %</t>
    </r>
    <r>
      <rPr>
        <b/>
        <vertAlign val="superscript"/>
        <sz val="10"/>
        <color rgb="FF000000"/>
        <rFont val="Arial"/>
        <family val="2"/>
      </rPr>
      <t>17</t>
    </r>
    <r>
      <rPr>
        <b/>
        <vertAlign val="superscript"/>
        <sz val="10"/>
        <color rgb="FF000000"/>
        <rFont val="Arial"/>
        <family val="2"/>
      </rPr>
      <t> </t>
    </r>
    <r>
      <rPr>
        <b/>
        <sz val="10"/>
        <color rgb="FF000000"/>
        <rFont val="Arial"/>
        <family val="2"/>
      </rPr>
      <t> </t>
    </r>
  </si>
  <si>
    <t>50 %   </t>
  </si>
  <si>
    <t>40 %  </t>
  </si>
  <si>
    <r>
      <rPr>
        <b/>
        <sz val="10"/>
        <color theme="1"/>
        <rFont val="Arial"/>
        <family val="2"/>
      </rPr>
      <t>Personnes de couleur (échelle mondiale)</t>
    </r>
    <r>
      <rPr>
        <b/>
        <vertAlign val="superscript"/>
        <sz val="10"/>
        <color theme="1"/>
        <rFont val="Arial"/>
        <family val="2"/>
      </rPr>
      <t>18</t>
    </r>
    <r>
      <rPr>
        <b/>
        <sz val="10"/>
        <color theme="1"/>
        <rFont val="Arial"/>
        <family val="2"/>
      </rPr>
      <t>  </t>
    </r>
  </si>
  <si>
    <t>14 %    </t>
  </si>
  <si>
    <t>7 %    </t>
  </si>
  <si>
    <t>7 %   </t>
  </si>
  <si>
    <r>
      <rPr>
        <b/>
        <sz val="10"/>
        <color theme="1"/>
        <rFont val="Arial"/>
        <family val="2"/>
      </rPr>
      <t xml:space="preserve">      </t>
    </r>
    <r>
      <rPr>
        <b/>
        <sz val="10"/>
        <color theme="1"/>
        <rFont val="Arial"/>
        <family val="2"/>
      </rPr>
      <t>Communauté noire (échelle mondiale)</t>
    </r>
    <r>
      <rPr>
        <b/>
        <vertAlign val="superscript"/>
        <sz val="10"/>
        <color theme="1"/>
        <rFont val="Arial"/>
        <family val="2"/>
      </rPr>
      <t>19</t>
    </r>
    <r>
      <rPr>
        <b/>
        <vertAlign val="superscript"/>
        <sz val="10"/>
        <color theme="1"/>
        <rFont val="Arial"/>
        <family val="2"/>
      </rPr>
      <t>  </t>
    </r>
  </si>
  <si>
    <t>7 %  </t>
  </si>
  <si>
    <r>
      <rPr>
        <b/>
        <sz val="10"/>
        <color theme="1"/>
        <rFont val="Arial"/>
        <family val="2"/>
      </rPr>
      <t>Peuples autochtones (Canada)</t>
    </r>
    <r>
      <rPr>
        <b/>
        <vertAlign val="superscript"/>
        <sz val="10"/>
        <color theme="1"/>
        <rFont val="Arial"/>
        <family val="2"/>
      </rPr>
      <t>20</t>
    </r>
    <r>
      <rPr>
        <b/>
        <vertAlign val="superscript"/>
        <sz val="10"/>
        <color theme="1"/>
        <rFont val="Arial"/>
        <family val="2"/>
      </rPr>
      <t>  </t>
    </r>
  </si>
  <si>
    <t>0 %   </t>
  </si>
  <si>
    <t>0 %  </t>
  </si>
  <si>
    <r>
      <rPr>
        <b/>
        <sz val="10"/>
        <color theme="1"/>
        <rFont val="Arial"/>
        <family val="2"/>
      </rPr>
      <t>Personnes handicapées (Canada)</t>
    </r>
    <r>
      <rPr>
        <b/>
        <vertAlign val="superscript"/>
        <sz val="10"/>
        <color theme="1"/>
        <rFont val="Arial"/>
        <family val="2"/>
      </rPr>
      <t>21</t>
    </r>
    <r>
      <rPr>
        <b/>
        <sz val="10"/>
        <color theme="1"/>
        <rFont val="Arial"/>
        <family val="2"/>
      </rPr>
      <t>  </t>
    </r>
  </si>
  <si>
    <r>
      <rPr>
        <b/>
        <sz val="10"/>
        <color theme="1"/>
        <rFont val="Arial"/>
        <family val="2"/>
      </rPr>
      <t>Communauté GLBTQ+ (échelle mondiale)</t>
    </r>
    <r>
      <rPr>
        <b/>
        <vertAlign val="superscript"/>
        <sz val="10"/>
        <color theme="1"/>
        <rFont val="Arial"/>
        <family val="2"/>
      </rPr>
      <t> </t>
    </r>
    <r>
      <rPr>
        <b/>
        <sz val="10"/>
        <color theme="1"/>
        <rFont val="Arial"/>
        <family val="2"/>
      </rPr>
      <t>  </t>
    </r>
  </si>
  <si>
    <r>
      <rPr>
        <b/>
        <sz val="11"/>
        <color theme="1"/>
        <rFont val="Arial"/>
        <family val="2"/>
      </rPr>
      <t>Postes de direction approuvés par le conseil d’administration</t>
    </r>
    <r>
      <rPr>
        <b/>
        <vertAlign val="superscript"/>
        <sz val="10"/>
        <color theme="1"/>
        <rFont val="Arial"/>
        <family val="2"/>
      </rPr>
      <t>22</t>
    </r>
  </si>
  <si>
    <r>
      <t>38 %</t>
    </r>
    <r>
      <rPr>
        <b/>
        <vertAlign val="superscript"/>
        <sz val="10"/>
        <color theme="1"/>
        <rFont val="Arial"/>
        <family val="2"/>
      </rPr>
      <t>†</t>
    </r>
    <r>
      <rPr>
        <b/>
        <sz val="10"/>
        <color theme="1"/>
        <rFont val="Arial"/>
        <family val="2"/>
      </rPr>
      <t>  </t>
    </r>
  </si>
  <si>
    <r>
      <t>38 %</t>
    </r>
    <r>
      <rPr>
        <vertAlign val="superscript"/>
        <sz val="10"/>
        <color theme="1"/>
        <rFont val="Arial"/>
        <family val="2"/>
      </rPr>
      <t>†</t>
    </r>
    <r>
      <rPr>
        <sz val="10"/>
        <color theme="1"/>
        <rFont val="Arial"/>
        <family val="2"/>
      </rPr>
      <t>   </t>
    </r>
  </si>
  <si>
    <r>
      <t>33 %</t>
    </r>
    <r>
      <rPr>
        <vertAlign val="superscript"/>
        <sz val="10"/>
        <color theme="1"/>
        <rFont val="Arial"/>
        <family val="2"/>
      </rPr>
      <t>†</t>
    </r>
    <r>
      <rPr>
        <sz val="10"/>
        <color theme="1"/>
        <rFont val="Arial"/>
        <family val="2"/>
      </rPr>
      <t>   </t>
    </r>
  </si>
  <si>
    <r>
      <t>32 %</t>
    </r>
    <r>
      <rPr>
        <vertAlign val="superscript"/>
        <sz val="10"/>
        <rFont val="Arial"/>
        <family val="2"/>
      </rPr>
      <t>†</t>
    </r>
    <r>
      <rPr>
        <sz val="10"/>
        <rFont val="Arial"/>
        <family val="2"/>
      </rPr>
      <t>  </t>
    </r>
  </si>
  <si>
    <r>
      <t>24 %</t>
    </r>
    <r>
      <rPr>
        <b/>
        <vertAlign val="superscript"/>
        <sz val="10"/>
        <color theme="1"/>
        <rFont val="Arial"/>
        <family val="2"/>
      </rPr>
      <t>†</t>
    </r>
    <r>
      <rPr>
        <b/>
        <sz val="10"/>
        <color theme="1"/>
        <rFont val="Arial"/>
        <family val="2"/>
      </rPr>
      <t>  </t>
    </r>
  </si>
  <si>
    <r>
      <t>23 %</t>
    </r>
    <r>
      <rPr>
        <vertAlign val="superscript"/>
        <sz val="10"/>
        <color theme="1"/>
        <rFont val="Arial"/>
        <family val="2"/>
      </rPr>
      <t>†</t>
    </r>
    <r>
      <rPr>
        <sz val="10"/>
        <color theme="1"/>
        <rFont val="Arial"/>
        <family val="2"/>
      </rPr>
      <t>    </t>
    </r>
  </si>
  <si>
    <r>
      <t>20 %</t>
    </r>
    <r>
      <rPr>
        <vertAlign val="superscript"/>
        <sz val="10"/>
        <color theme="1"/>
        <rFont val="Arial"/>
        <family val="2"/>
      </rPr>
      <t>†</t>
    </r>
    <r>
      <rPr>
        <sz val="10"/>
        <color theme="1"/>
        <rFont val="Arial"/>
        <family val="2"/>
      </rPr>
      <t>   </t>
    </r>
  </si>
  <si>
    <r>
      <t>18 %</t>
    </r>
    <r>
      <rPr>
        <vertAlign val="superscript"/>
        <sz val="10"/>
        <rFont val="Arial"/>
        <family val="2"/>
      </rPr>
      <t>†</t>
    </r>
  </si>
  <si>
    <r>
      <rPr>
        <b/>
        <sz val="10"/>
        <color theme="1"/>
        <rFont val="Arial"/>
        <family val="2"/>
      </rPr>
      <t xml:space="preserve">       </t>
    </r>
    <r>
      <rPr>
        <b/>
        <sz val="10"/>
        <color theme="1"/>
        <rFont val="Arial"/>
        <family val="2"/>
      </rPr>
      <t>Communauté noire (échelle mondiale)</t>
    </r>
    <r>
      <rPr>
        <b/>
        <vertAlign val="superscript"/>
        <sz val="10"/>
        <color theme="1"/>
        <rFont val="Arial"/>
        <family val="2"/>
      </rPr>
      <t>19</t>
    </r>
    <r>
      <rPr>
        <b/>
        <vertAlign val="superscript"/>
        <sz val="10"/>
        <color theme="1"/>
        <rFont val="Arial"/>
        <family val="2"/>
      </rPr>
      <t>  </t>
    </r>
  </si>
  <si>
    <r>
      <t>3 %</t>
    </r>
    <r>
      <rPr>
        <b/>
        <vertAlign val="superscript"/>
        <sz val="10"/>
        <color theme="1"/>
        <rFont val="Arial"/>
        <family val="2"/>
      </rPr>
      <t>†</t>
    </r>
    <r>
      <rPr>
        <b/>
        <sz val="10"/>
        <color theme="1"/>
        <rFont val="Arial"/>
        <family val="2"/>
      </rPr>
      <t>  </t>
    </r>
  </si>
  <si>
    <r>
      <t>3 %</t>
    </r>
    <r>
      <rPr>
        <vertAlign val="superscript"/>
        <sz val="10"/>
        <color theme="1"/>
        <rFont val="Arial"/>
        <family val="2"/>
      </rPr>
      <t>†</t>
    </r>
    <r>
      <rPr>
        <sz val="10"/>
        <color theme="1"/>
        <rFont val="Arial"/>
        <family val="2"/>
      </rPr>
      <t>   </t>
    </r>
  </si>
  <si>
    <r>
      <t>3 %</t>
    </r>
    <r>
      <rPr>
        <vertAlign val="superscript"/>
        <sz val="10"/>
        <color theme="1"/>
        <rFont val="Trebuchet MS"/>
        <family val="2"/>
      </rPr>
      <t>†</t>
    </r>
    <r>
      <rPr>
        <sz val="10"/>
        <color theme="1"/>
        <rFont val="Trebuchet MS"/>
        <family val="2"/>
      </rPr>
      <t>   </t>
    </r>
  </si>
  <si>
    <r>
      <t>1 %</t>
    </r>
    <r>
      <rPr>
        <b/>
        <vertAlign val="superscript"/>
        <sz val="10"/>
        <color theme="1"/>
        <rFont val="Arial"/>
        <family val="2"/>
      </rPr>
      <t>†</t>
    </r>
    <r>
      <rPr>
        <b/>
        <sz val="10"/>
        <color theme="1"/>
        <rFont val="Arial"/>
        <family val="2"/>
      </rPr>
      <t>  </t>
    </r>
  </si>
  <si>
    <t>1 %   </t>
  </si>
  <si>
    <t>1 %  </t>
  </si>
  <si>
    <t>11 %  </t>
  </si>
  <si>
    <t>12 %   </t>
  </si>
  <si>
    <t>3 %  </t>
  </si>
  <si>
    <t>3 %   </t>
  </si>
  <si>
    <t>2 %  </t>
  </si>
  <si>
    <r>
      <rPr>
        <b/>
        <sz val="12"/>
        <color rgb="FFC00000"/>
        <rFont val="Arial"/>
        <family val="2"/>
      </rPr>
      <t>Représentation à des postes de gestionnaires et de professionnels à la Banque CIBC</t>
    </r>
    <r>
      <rPr>
        <b/>
        <vertAlign val="superscript"/>
        <sz val="12"/>
        <color rgb="FFC00000"/>
        <rFont val="Arial"/>
        <family val="2"/>
      </rPr>
      <t>23,24</t>
    </r>
  </si>
  <si>
    <t>Femmes (échelle mondiale) </t>
  </si>
  <si>
    <t>Personnes de couleur (échelle mondiale)</t>
  </si>
  <si>
    <t>    Communauté noire (échelle mondiale)</t>
  </si>
  <si>
    <r>
      <rPr>
        <b/>
        <sz val="10"/>
        <color theme="1"/>
        <rFont val="Arial"/>
        <family val="2"/>
      </rPr>
      <t>Peuples autochtones (Canada)</t>
    </r>
    <r>
      <rPr>
        <b/>
        <vertAlign val="superscript"/>
        <sz val="10"/>
        <color theme="1"/>
        <rFont val="Arial"/>
        <family val="2"/>
      </rPr>
      <t>20</t>
    </r>
    <r>
      <rPr>
        <b/>
        <vertAlign val="superscript"/>
        <sz val="10"/>
        <color theme="1"/>
        <rFont val="Arial"/>
        <family val="2"/>
      </rPr>
      <t> </t>
    </r>
  </si>
  <si>
    <r>
      <rPr>
        <b/>
        <sz val="10"/>
        <color theme="1"/>
        <rFont val="Arial"/>
        <family val="2"/>
      </rPr>
      <t>Personnes handicapées (Canada)</t>
    </r>
    <r>
      <rPr>
        <b/>
        <vertAlign val="superscript"/>
        <sz val="10"/>
        <color theme="1"/>
        <rFont val="Arial"/>
        <family val="2"/>
      </rPr>
      <t>21</t>
    </r>
    <r>
      <rPr>
        <b/>
        <vertAlign val="superscript"/>
        <sz val="10"/>
        <color theme="1"/>
        <rFont val="Arial"/>
        <family val="2"/>
      </rPr>
      <t> </t>
    </r>
    <r>
      <rPr>
        <b/>
        <sz val="10"/>
        <color theme="1"/>
        <rFont val="Arial"/>
        <family val="2"/>
      </rPr>
      <t> </t>
    </r>
  </si>
  <si>
    <r>
      <rPr>
        <b/>
        <sz val="10"/>
        <color theme="1"/>
        <rFont val="Arial"/>
        <family val="2"/>
      </rPr>
      <t>Communauté GLBTQ+ (échelle mondiale)</t>
    </r>
    <r>
      <rPr>
        <b/>
        <vertAlign val="superscript"/>
        <sz val="10"/>
        <color theme="1"/>
        <rFont val="Arial"/>
        <family val="2"/>
      </rPr>
      <t> </t>
    </r>
    <r>
      <rPr>
        <b/>
        <sz val="10"/>
        <color theme="1"/>
        <rFont val="Arial"/>
        <family val="2"/>
      </rPr>
      <t> </t>
    </r>
  </si>
  <si>
    <r>
      <rPr>
        <b/>
        <sz val="12"/>
        <color rgb="FFC00000"/>
        <rFont val="Arial"/>
        <family val="2"/>
      </rPr>
      <t xml:space="preserve">Représentation des femmes dans l’effectif </t>
    </r>
    <r>
      <rPr>
        <b/>
        <vertAlign val="superscript"/>
        <sz val="12"/>
        <color rgb="FFC00000"/>
        <rFont val="Arial"/>
        <family val="2"/>
      </rPr>
      <t>24,25</t>
    </r>
  </si>
  <si>
    <t>Effectif mondial</t>
  </si>
  <si>
    <t>55 % </t>
  </si>
  <si>
    <t xml:space="preserve">Total des embauches externes </t>
  </si>
  <si>
    <t>53 % </t>
  </si>
  <si>
    <t>50 %  </t>
  </si>
  <si>
    <t>49 %  </t>
  </si>
  <si>
    <t xml:space="preserve">Promotions </t>
  </si>
  <si>
    <t>54 % </t>
  </si>
  <si>
    <t>Cadres supérieurs (VPD et échelons supérieurs qui relèvent directement du chef de la direction)</t>
  </si>
  <si>
    <t>50 % </t>
  </si>
  <si>
    <t>40 % </t>
  </si>
  <si>
    <r>
      <rPr>
        <b/>
        <sz val="10"/>
        <color rgb="FF000000"/>
        <rFont val="Arial"/>
        <family val="2"/>
      </rPr>
      <t>Postes de direction</t>
    </r>
    <r>
      <rPr>
        <b/>
        <vertAlign val="superscript"/>
        <sz val="10"/>
        <color rgb="FF000000"/>
        <rFont val="Arial"/>
        <family val="2"/>
      </rPr>
      <t>22</t>
    </r>
    <r>
      <rPr>
        <b/>
        <sz val="10"/>
        <color rgb="FF000000"/>
        <rFont val="Arial"/>
        <family val="2"/>
      </rPr>
      <t xml:space="preserve"> </t>
    </r>
  </si>
  <si>
    <r>
      <t>38 %</t>
    </r>
    <r>
      <rPr>
        <b/>
        <vertAlign val="superscript"/>
        <sz val="9"/>
        <color theme="1"/>
        <rFont val="Arial"/>
        <family val="2"/>
      </rPr>
      <t>†</t>
    </r>
    <r>
      <rPr>
        <b/>
        <sz val="9"/>
        <color theme="1"/>
        <rFont val="Arial"/>
        <family val="2"/>
      </rPr>
      <t> </t>
    </r>
  </si>
  <si>
    <r>
      <t>38 %</t>
    </r>
    <r>
      <rPr>
        <vertAlign val="superscript"/>
        <sz val="9"/>
        <color theme="1"/>
        <rFont val="Arial"/>
        <family val="2"/>
      </rPr>
      <t>†</t>
    </r>
    <r>
      <rPr>
        <sz val="9"/>
        <color theme="1"/>
        <rFont val="Arial"/>
        <family val="2"/>
      </rPr>
      <t> </t>
    </r>
  </si>
  <si>
    <r>
      <t>33 %</t>
    </r>
    <r>
      <rPr>
        <vertAlign val="superscript"/>
        <sz val="9"/>
        <color theme="1"/>
        <rFont val="Arial"/>
        <family val="2"/>
      </rPr>
      <t>†</t>
    </r>
    <r>
      <rPr>
        <sz val="9"/>
        <color theme="1"/>
        <rFont val="Arial"/>
        <family val="2"/>
      </rPr>
      <t> </t>
    </r>
  </si>
  <si>
    <r>
      <t>32 %</t>
    </r>
    <r>
      <rPr>
        <vertAlign val="superscript"/>
        <sz val="10"/>
        <color theme="1"/>
        <rFont val="Arial"/>
        <family val="2"/>
      </rPr>
      <t>†</t>
    </r>
    <r>
      <rPr>
        <sz val="10"/>
        <color theme="1"/>
        <rFont val="Arial"/>
        <family val="2"/>
      </rPr>
      <t> </t>
    </r>
  </si>
  <si>
    <r>
      <rPr>
        <b/>
        <sz val="10"/>
        <color theme="1"/>
        <rFont val="Arial"/>
        <family val="2"/>
      </rPr>
      <t>Cadres supérieurs et professionnels principaux</t>
    </r>
    <r>
      <rPr>
        <b/>
        <vertAlign val="superscript"/>
        <sz val="10"/>
        <color theme="1"/>
        <rFont val="Arial"/>
        <family val="2"/>
      </rPr>
      <t>26</t>
    </r>
  </si>
  <si>
    <t>38 % </t>
  </si>
  <si>
    <t>37 % </t>
  </si>
  <si>
    <t>36 % </t>
  </si>
  <si>
    <r>
      <rPr>
        <b/>
        <sz val="10"/>
        <color theme="1"/>
        <rFont val="Arial"/>
        <family val="2"/>
      </rPr>
      <t>Gestionnaires et professionnels</t>
    </r>
    <r>
      <rPr>
        <b/>
        <vertAlign val="superscript"/>
        <sz val="10"/>
        <color theme="1"/>
        <rFont val="Arial"/>
        <family val="2"/>
      </rPr>
      <t>26</t>
    </r>
  </si>
  <si>
    <t>48 % </t>
  </si>
  <si>
    <t>46 % </t>
  </si>
  <si>
    <r>
      <rPr>
        <b/>
        <sz val="10"/>
        <color theme="1"/>
        <rFont val="Arial"/>
        <family val="2"/>
      </rPr>
      <t>Superviseurs et collaborateurs individuels</t>
    </r>
    <r>
      <rPr>
        <b/>
        <vertAlign val="superscript"/>
        <sz val="10"/>
        <color rgb="FF000000"/>
        <rFont val="Arial"/>
        <family val="2"/>
      </rPr>
      <t>26</t>
    </r>
  </si>
  <si>
    <t>67 % </t>
  </si>
  <si>
    <t>69 % </t>
  </si>
  <si>
    <t>70 % </t>
  </si>
  <si>
    <r>
      <rPr>
        <b/>
        <sz val="10"/>
        <color theme="1"/>
        <rFont val="Arial"/>
        <family val="2"/>
      </rPr>
      <t>Postes générant des revenus</t>
    </r>
    <r>
      <rPr>
        <b/>
        <vertAlign val="superscript"/>
        <sz val="10"/>
        <color rgb="FF000000"/>
        <rFont val="Arial"/>
        <family val="2"/>
      </rPr>
      <t>27</t>
    </r>
    <r>
      <rPr>
        <sz val="9"/>
        <color rgb="FF000000"/>
        <rFont val="Calibri"/>
        <family val="2"/>
      </rPr>
      <t> </t>
    </r>
  </si>
  <si>
    <t>57 % </t>
  </si>
  <si>
    <t>58 % </t>
  </si>
  <si>
    <r>
      <rPr>
        <b/>
        <sz val="10"/>
        <color theme="1"/>
        <rFont val="Arial"/>
        <family val="2"/>
      </rPr>
      <t>Postes en ingénierie</t>
    </r>
    <r>
      <rPr>
        <b/>
        <vertAlign val="superscript"/>
        <sz val="10"/>
        <color rgb="FF000000"/>
        <rFont val="Arial"/>
        <family val="2"/>
      </rPr>
      <t>28</t>
    </r>
  </si>
  <si>
    <t>52 % </t>
  </si>
  <si>
    <r>
      <rPr>
        <b/>
        <sz val="10"/>
        <color theme="1"/>
        <rFont val="Arial"/>
        <family val="2"/>
      </rPr>
      <t>Postes en technologie</t>
    </r>
    <r>
      <rPr>
        <b/>
        <vertAlign val="superscript"/>
        <sz val="10"/>
        <color rgb="FF000000"/>
        <rFont val="Arial"/>
        <family val="2"/>
      </rPr>
      <t>29</t>
    </r>
  </si>
  <si>
    <t>41 % </t>
  </si>
  <si>
    <r>
      <t xml:space="preserve">Représentation des personnes de couleur dans l’effectif </t>
    </r>
    <r>
      <rPr>
        <b/>
        <vertAlign val="superscript"/>
        <sz val="12"/>
        <color rgb="FFC00000"/>
        <rFont val="Arial"/>
        <family val="2"/>
      </rPr>
      <t>20</t>
    </r>
  </si>
  <si>
    <t>43 % </t>
  </si>
  <si>
    <t>47 % </t>
  </si>
  <si>
    <t>35 % </t>
  </si>
  <si>
    <t>45 % </t>
  </si>
  <si>
    <t>44 % </t>
  </si>
  <si>
    <t>20 % </t>
  </si>
  <si>
    <r>
      <t>Postes de direction</t>
    </r>
    <r>
      <rPr>
        <b/>
        <vertAlign val="superscript"/>
        <sz val="10"/>
        <color rgb="FF000000"/>
        <rFont val="Arial"/>
        <family val="2"/>
      </rPr>
      <t>18,22</t>
    </r>
    <r>
      <rPr>
        <b/>
        <sz val="10"/>
        <color rgb="FF000000"/>
        <rFont val="Arial"/>
        <family val="2"/>
      </rPr>
      <t xml:space="preserve"> </t>
    </r>
  </si>
  <si>
    <r>
      <t>24 %</t>
    </r>
    <r>
      <rPr>
        <b/>
        <vertAlign val="superscript"/>
        <sz val="10"/>
        <color theme="1"/>
        <rFont val="Arial"/>
        <family val="2"/>
      </rPr>
      <t>†</t>
    </r>
    <r>
      <rPr>
        <b/>
        <sz val="10"/>
        <color theme="1"/>
        <rFont val="Arial"/>
        <family val="2"/>
      </rPr>
      <t> </t>
    </r>
  </si>
  <si>
    <r>
      <t>23 %</t>
    </r>
    <r>
      <rPr>
        <vertAlign val="superscript"/>
        <sz val="10"/>
        <color theme="1"/>
        <rFont val="Arial"/>
        <family val="2"/>
      </rPr>
      <t>†</t>
    </r>
    <r>
      <rPr>
        <sz val="10"/>
        <color theme="1"/>
        <rFont val="Arial"/>
        <family val="2"/>
      </rPr>
      <t> </t>
    </r>
  </si>
  <si>
    <r>
      <t>20 %</t>
    </r>
    <r>
      <rPr>
        <vertAlign val="superscript"/>
        <sz val="10"/>
        <color theme="1"/>
        <rFont val="Arial"/>
        <family val="2"/>
      </rPr>
      <t>†</t>
    </r>
    <r>
      <rPr>
        <sz val="10"/>
        <color theme="1"/>
        <rFont val="Arial"/>
        <family val="2"/>
      </rPr>
      <t> </t>
    </r>
  </si>
  <si>
    <t>33 % </t>
  </si>
  <si>
    <t>30 % </t>
  </si>
  <si>
    <t>28 % </t>
  </si>
  <si>
    <r>
      <rPr>
        <b/>
        <sz val="10"/>
        <color theme="1"/>
        <rFont val="Arial"/>
        <family val="2"/>
      </rPr>
      <t>Postes générant des revenus</t>
    </r>
    <r>
      <rPr>
        <b/>
        <vertAlign val="superscript"/>
        <sz val="10"/>
        <color rgb="FF000000"/>
        <rFont val="Arial"/>
        <family val="2"/>
      </rPr>
      <t>27</t>
    </r>
  </si>
  <si>
    <r>
      <rPr>
        <b/>
        <sz val="12"/>
        <color rgb="FFC00000"/>
        <rFont val="Arial"/>
        <family val="2"/>
      </rPr>
      <t>Représentation au sein des segments de personnel</t>
    </r>
    <r>
      <rPr>
        <b/>
        <vertAlign val="superscript"/>
        <sz val="12"/>
        <color rgb="FFC00000"/>
        <rFont val="Arial"/>
        <family val="2"/>
      </rPr>
      <t>24</t>
    </r>
  </si>
  <si>
    <r>
      <rPr>
        <b/>
        <sz val="10"/>
        <color theme="1"/>
        <rFont val="Arial"/>
        <family val="2"/>
      </rPr>
      <t>Personnes de couleur</t>
    </r>
    <r>
      <rPr>
        <b/>
        <vertAlign val="superscript"/>
        <sz val="10"/>
        <color theme="1"/>
        <rFont val="Arial"/>
        <family val="2"/>
      </rPr>
      <t>30</t>
    </r>
  </si>
  <si>
    <t xml:space="preserve">     Asiatique de l’Est  </t>
  </si>
  <si>
    <t>14 % </t>
  </si>
  <si>
    <t>13 % </t>
  </si>
  <si>
    <t>12 % </t>
  </si>
  <si>
    <t xml:space="preserve">     Sud-asiatique  </t>
  </si>
  <si>
    <t>10 % </t>
  </si>
  <si>
    <t>8 % </t>
  </si>
  <si>
    <t xml:space="preserve">     Communauté noire</t>
  </si>
  <si>
    <t>5 % </t>
  </si>
  <si>
    <t>4 % </t>
  </si>
  <si>
    <t>3 % </t>
  </si>
  <si>
    <t xml:space="preserve">     Hispanique et latino-américain  </t>
  </si>
  <si>
    <t>2 % </t>
  </si>
  <si>
    <t xml:space="preserve">     Moyen-Orient  </t>
  </si>
  <si>
    <t xml:space="preserve">     Métis  </t>
  </si>
  <si>
    <t>1 % </t>
  </si>
  <si>
    <r>
      <rPr>
        <b/>
        <sz val="10"/>
        <color theme="1"/>
        <rFont val="Arial"/>
        <family val="2"/>
      </rPr>
      <t>Peuples autochtones (Canada)</t>
    </r>
    <r>
      <rPr>
        <b/>
        <vertAlign val="superscript"/>
        <sz val="10"/>
        <color theme="1"/>
        <rFont val="Arial"/>
        <family val="2"/>
      </rPr>
      <t>20</t>
    </r>
  </si>
  <si>
    <r>
      <t>3 %</t>
    </r>
    <r>
      <rPr>
        <b/>
        <vertAlign val="superscript"/>
        <sz val="10"/>
        <color theme="1"/>
        <rFont val="Arial"/>
        <family val="2"/>
      </rPr>
      <t>†</t>
    </r>
  </si>
  <si>
    <r>
      <rPr>
        <b/>
        <sz val="10"/>
        <color theme="1"/>
        <rFont val="Arial"/>
        <family val="2"/>
      </rPr>
      <t>Personnes handicapées (Canada)</t>
    </r>
    <r>
      <rPr>
        <b/>
        <vertAlign val="superscript"/>
        <sz val="10"/>
        <color theme="1"/>
        <rFont val="Arial"/>
        <family val="2"/>
      </rPr>
      <t>21</t>
    </r>
  </si>
  <si>
    <r>
      <t>9 %</t>
    </r>
    <r>
      <rPr>
        <b/>
        <vertAlign val="superscript"/>
        <sz val="10"/>
        <color theme="1"/>
        <rFont val="Arial"/>
        <family val="2"/>
      </rPr>
      <t>†</t>
    </r>
  </si>
  <si>
    <t>Communauté GLBTQ+ (échelle mondiale)</t>
  </si>
  <si>
    <t>Équité salariale</t>
  </si>
  <si>
    <r>
      <rPr>
        <b/>
        <sz val="11"/>
        <color theme="1"/>
        <rFont val="Arial"/>
        <family val="2"/>
      </rPr>
      <t>Cible médiane de rémunération directe globale des femmes par rapport à celle des hommes (Canada)</t>
    </r>
    <r>
      <rPr>
        <b/>
        <vertAlign val="superscript"/>
        <sz val="10"/>
        <color theme="1"/>
        <rFont val="Arial"/>
        <family val="2"/>
      </rPr>
      <t>31</t>
    </r>
  </si>
  <si>
    <t>Dirigeants (à l’exception du chef de la direction) </t>
  </si>
  <si>
    <t>Cadres supérieurs et professionnels principaux </t>
  </si>
  <si>
    <t>Gestionnaires et professionnels</t>
  </si>
  <si>
    <t>99 % </t>
  </si>
  <si>
    <r>
      <rPr>
        <b/>
        <sz val="10"/>
        <color theme="1"/>
        <rFont val="Arial"/>
        <family val="2"/>
      </rPr>
      <t>Superviseurs et collaborateurs individuels</t>
    </r>
    <r>
      <rPr>
        <b/>
        <vertAlign val="superscript"/>
        <sz val="10"/>
        <color rgb="FF000000"/>
        <rFont val="Arial"/>
        <family val="2"/>
      </rPr>
      <t>32</t>
    </r>
  </si>
  <si>
    <t>102 % </t>
  </si>
  <si>
    <t>Total (à l’exclusion du chef de la direction)</t>
  </si>
  <si>
    <t>Services bancaires inclusifs</t>
  </si>
  <si>
    <r>
      <rPr>
        <b/>
        <sz val="10"/>
        <color theme="1"/>
        <rFont val="Arial"/>
        <family val="2"/>
      </rPr>
      <t>Croissance de nos activités de services bancaires aux entreprises et de gestion des avoirs pour les autochtones</t>
    </r>
    <r>
      <rPr>
        <b/>
        <vertAlign val="superscript"/>
        <sz val="10"/>
        <color rgb="FF000000"/>
        <rFont val="Arial"/>
        <family val="2"/>
      </rPr>
      <t>33</t>
    </r>
  </si>
  <si>
    <t>24 % </t>
  </si>
  <si>
    <r>
      <rPr>
        <sz val="10"/>
        <color theme="1"/>
        <rFont val="Arial"/>
        <family val="2"/>
      </rPr>
      <t>19 %</t>
    </r>
    <r>
      <rPr>
        <vertAlign val="superscript"/>
        <sz val="10"/>
        <color rgb="FF000000"/>
        <rFont val="Arial"/>
        <family val="2"/>
      </rPr>
      <t>34</t>
    </r>
    <r>
      <rPr>
        <vertAlign val="superscript"/>
        <sz val="10"/>
        <color rgb="FF000000"/>
        <rFont val="Arial"/>
        <family val="2"/>
      </rPr>
      <t> </t>
    </r>
  </si>
  <si>
    <r>
      <rPr>
        <sz val="10"/>
        <color theme="1"/>
        <rFont val="Arial"/>
        <family val="2"/>
      </rPr>
      <t>23 %</t>
    </r>
    <r>
      <rPr>
        <vertAlign val="superscript"/>
        <sz val="10"/>
        <color rgb="FF000000"/>
        <rFont val="Arial"/>
        <family val="2"/>
      </rPr>
      <t>34</t>
    </r>
  </si>
  <si>
    <t>S. O. </t>
  </si>
  <si>
    <r>
      <rPr>
        <b/>
        <sz val="10"/>
        <color theme="1"/>
        <rFont val="Arial"/>
        <family val="2"/>
      </rPr>
      <t>Participants ayant pris part à des séminaires et à des activités de formation financière</t>
    </r>
    <r>
      <rPr>
        <b/>
        <vertAlign val="superscript"/>
        <sz val="10"/>
        <color theme="1"/>
        <rFont val="Arial"/>
        <family val="2"/>
      </rPr>
      <t>35</t>
    </r>
  </si>
  <si>
    <t xml:space="preserve">nombre </t>
  </si>
  <si>
    <t>74 000 </t>
  </si>
  <si>
    <t>52 600 </t>
  </si>
  <si>
    <t>85 000 </t>
  </si>
  <si>
    <r>
      <rPr>
        <b/>
        <sz val="10"/>
        <color theme="1"/>
        <rFont val="Arial"/>
        <family val="2"/>
      </rPr>
      <t>Montant des nouveaux crédits autorisés aux petites et moyennes entreprises ou des augmentations (PME)</t>
    </r>
    <r>
      <rPr>
        <b/>
        <vertAlign val="superscript"/>
        <sz val="10"/>
        <color theme="1"/>
        <rFont val="Arial"/>
        <family val="2"/>
      </rPr>
      <t>36</t>
    </r>
    <r>
      <rPr>
        <b/>
        <sz val="10"/>
        <color theme="1"/>
        <rFont val="Arial"/>
        <family val="2"/>
      </rPr>
      <t xml:space="preserve"> </t>
    </r>
  </si>
  <si>
    <r>
      <rPr>
        <b/>
        <sz val="10"/>
        <color theme="1"/>
        <rFont val="Arial"/>
        <family val="2"/>
      </rPr>
      <t>4,6 $</t>
    </r>
    <r>
      <rPr>
        <b/>
        <vertAlign val="superscript"/>
        <sz val="10"/>
        <color rgb="FF000000"/>
        <rFont val="Arial"/>
        <family val="2"/>
      </rPr>
      <t>37</t>
    </r>
  </si>
  <si>
    <r>
      <rPr>
        <sz val="10"/>
        <color theme="1"/>
        <rFont val="Arial"/>
        <family val="2"/>
      </rPr>
      <t>4,8 $</t>
    </r>
    <r>
      <rPr>
        <vertAlign val="superscript"/>
        <sz val="10"/>
        <color rgb="FF000000"/>
        <rFont val="Arial"/>
        <family val="2"/>
      </rPr>
      <t>38</t>
    </r>
  </si>
  <si>
    <t>3,5 $ </t>
  </si>
  <si>
    <r>
      <rPr>
        <b/>
        <sz val="10"/>
        <color theme="1"/>
        <rFont val="Arial"/>
        <family val="2"/>
      </rPr>
      <t>Programme de financement de logements locatifs multifamiliaux abordables aux États-Unis</t>
    </r>
    <r>
      <rPr>
        <b/>
        <vertAlign val="superscript"/>
        <sz val="10"/>
        <color theme="1"/>
        <rFont val="Arial"/>
        <family val="2"/>
      </rPr>
      <t>39</t>
    </r>
    <r>
      <rPr>
        <b/>
        <sz val="10"/>
        <color theme="1"/>
        <rFont val="Arial"/>
        <family val="2"/>
      </rPr>
      <t> </t>
    </r>
  </si>
  <si>
    <r>
      <rPr>
        <b/>
        <sz val="10"/>
        <color rgb="FF000000"/>
        <rFont val="Arial"/>
        <family val="2"/>
      </rPr>
      <t>Nombre de logements abordables financés</t>
    </r>
    <r>
      <rPr>
        <b/>
        <vertAlign val="superscript"/>
        <sz val="10"/>
        <color rgb="FF000000"/>
        <rFont val="Arial"/>
        <family val="2"/>
      </rPr>
      <t>40</t>
    </r>
    <r>
      <rPr>
        <b/>
        <sz val="10"/>
        <color rgb="FF000000"/>
        <rFont val="Arial"/>
        <family val="2"/>
      </rPr>
      <t> </t>
    </r>
  </si>
  <si>
    <t>logements</t>
  </si>
  <si>
    <t>1 114 </t>
  </si>
  <si>
    <t>396 </t>
  </si>
  <si>
    <t>647 </t>
  </si>
  <si>
    <t>Prêts annuels destinés à l’acquisition et à la préservation de logements abordables</t>
  </si>
  <si>
    <t>dollars</t>
  </si>
  <si>
    <t>129 001 256 $ US</t>
  </si>
  <si>
    <r>
      <rPr>
        <sz val="10"/>
        <color theme="1"/>
        <rFont val="Arial"/>
        <family val="2"/>
      </rPr>
      <t> </t>
    </r>
    <r>
      <rPr>
        <sz val="10"/>
        <color theme="1"/>
        <rFont val="Arial"/>
        <family val="2"/>
      </rPr>
      <t>144 171 424 $ US</t>
    </r>
    <r>
      <rPr>
        <vertAlign val="superscript"/>
        <sz val="10"/>
        <color theme="1"/>
        <rFont val="Arial"/>
        <family val="2"/>
      </rPr>
      <t>41</t>
    </r>
  </si>
  <si>
    <t>67 972 687 $ US </t>
  </si>
  <si>
    <t>41 767 264 $ US </t>
  </si>
  <si>
    <r>
      <rPr>
        <b/>
        <sz val="10"/>
        <color theme="1"/>
        <rFont val="Arial"/>
        <family val="2"/>
      </rPr>
      <t>Programme d’aide au paiement des frais de clôture aux États-Unis</t>
    </r>
    <r>
      <rPr>
        <b/>
        <vertAlign val="superscript"/>
        <sz val="10"/>
        <color theme="1"/>
        <rFont val="Arial"/>
        <family val="2"/>
      </rPr>
      <t>39</t>
    </r>
  </si>
  <si>
    <t>Nombre de subventions accordées  </t>
  </si>
  <si>
    <t>nombre</t>
  </si>
  <si>
    <t>407 </t>
  </si>
  <si>
    <t>463 </t>
  </si>
  <si>
    <t>494 </t>
  </si>
  <si>
    <t>Montant de l’aide au paiement des frais de clôture offerte aux propriétaires </t>
  </si>
  <si>
    <t>424 350 $ US </t>
  </si>
  <si>
    <t>629 601 $ US </t>
  </si>
  <si>
    <t>683 123 $ US </t>
  </si>
  <si>
    <t>700 427 $ US </t>
  </si>
  <si>
    <r>
      <rPr>
        <b/>
        <sz val="10"/>
        <color theme="1"/>
        <rFont val="Arial"/>
        <family val="2"/>
      </rPr>
      <t>Montant total du financement hypothécaire</t>
    </r>
    <r>
      <rPr>
        <b/>
        <vertAlign val="superscript"/>
        <sz val="10"/>
        <color theme="1"/>
        <rFont val="Arial"/>
        <family val="2"/>
      </rPr>
      <t>42</t>
    </r>
    <r>
      <rPr>
        <b/>
        <sz val="10"/>
        <color theme="1"/>
        <rFont val="Arial"/>
        <family val="2"/>
      </rPr>
      <t> </t>
    </r>
  </si>
  <si>
    <t>47 194 382 $ US </t>
  </si>
  <si>
    <r>
      <rPr>
        <sz val="10"/>
        <color theme="1"/>
        <rFont val="Arial"/>
        <family val="2"/>
      </rPr>
      <t>90 074 575 $ US</t>
    </r>
    <r>
      <rPr>
        <vertAlign val="superscript"/>
        <sz val="10"/>
        <color rgb="FF000000"/>
        <rFont val="Arial"/>
        <family val="2"/>
      </rPr>
      <t>41</t>
    </r>
    <r>
      <rPr>
        <sz val="10"/>
        <color rgb="FF000000"/>
        <rFont val="Arial"/>
        <family val="2"/>
      </rPr>
      <t> </t>
    </r>
  </si>
  <si>
    <t>89 864 384 $ US </t>
  </si>
  <si>
    <t>89 828 299 $ US </t>
  </si>
  <si>
    <t>Apporter davantage à la collectivité</t>
  </si>
  <si>
    <r>
      <rPr>
        <b/>
        <sz val="10"/>
        <color theme="1"/>
        <rFont val="Arial"/>
        <family val="2"/>
      </rPr>
      <t>Dons de l’entreprise</t>
    </r>
    <r>
      <rPr>
        <b/>
        <vertAlign val="superscript"/>
        <sz val="10"/>
        <color theme="1"/>
        <rFont val="Arial"/>
        <family val="2"/>
      </rPr>
      <t>43,44</t>
    </r>
  </si>
  <si>
    <t xml:space="preserve">millions </t>
  </si>
  <si>
    <r>
      <rPr>
        <sz val="10"/>
        <color theme="1"/>
        <rFont val="Arial"/>
        <family val="2"/>
      </rPr>
      <t>99 $</t>
    </r>
    <r>
      <rPr>
        <vertAlign val="superscript"/>
        <sz val="10"/>
        <color theme="1"/>
        <rFont val="Arial"/>
        <family val="2"/>
      </rPr>
      <t>45</t>
    </r>
    <r>
      <rPr>
        <vertAlign val="superscript"/>
        <sz val="10"/>
        <color theme="1"/>
        <rFont val="Arial"/>
        <family val="2"/>
      </rPr>
      <t xml:space="preserve"> </t>
    </r>
  </si>
  <si>
    <r>
      <rPr>
        <b/>
        <sz val="10"/>
        <color theme="1"/>
        <rFont val="Arial"/>
        <family val="2"/>
      </rPr>
      <t>Commandites communautaires</t>
    </r>
    <r>
      <rPr>
        <b/>
        <vertAlign val="superscript"/>
        <sz val="10"/>
        <color theme="1"/>
        <rFont val="Arial"/>
        <family val="2"/>
      </rPr>
      <t>43</t>
    </r>
  </si>
  <si>
    <r>
      <rPr>
        <sz val="10"/>
        <color theme="1"/>
        <rFont val="Arial"/>
        <family val="2"/>
      </rPr>
      <t>15 $</t>
    </r>
    <r>
      <rPr>
        <vertAlign val="superscript"/>
        <sz val="10"/>
        <color theme="1"/>
        <rFont val="Arial"/>
        <family val="2"/>
      </rPr>
      <t>46</t>
    </r>
  </si>
  <si>
    <r>
      <rPr>
        <b/>
        <sz val="10"/>
        <color rgb="FF000000"/>
        <rFont val="Arial"/>
      </rPr>
      <t>Dons des employés (Équipe CIBC)</t>
    </r>
    <r>
      <rPr>
        <b/>
        <vertAlign val="superscript"/>
        <sz val="10"/>
        <color rgb="FF000000"/>
        <rFont val="Arial"/>
      </rPr>
      <t>47</t>
    </r>
  </si>
  <si>
    <r>
      <rPr>
        <b/>
        <sz val="10"/>
        <color theme="1"/>
        <rFont val="Arial"/>
        <family val="2"/>
      </rPr>
      <t>Total des dons</t>
    </r>
    <r>
      <rPr>
        <b/>
        <vertAlign val="superscript"/>
        <sz val="10"/>
        <color theme="1"/>
        <rFont val="Arial"/>
        <family val="2"/>
      </rPr>
      <t>48</t>
    </r>
  </si>
  <si>
    <r>
      <rPr>
        <b/>
        <sz val="10"/>
        <color theme="1"/>
        <rFont val="Arial"/>
        <family val="2"/>
      </rPr>
      <t>Heures de bénévolat de l’Équipe CIBC</t>
    </r>
    <r>
      <rPr>
        <b/>
        <vertAlign val="superscript"/>
        <sz val="10"/>
        <color theme="1"/>
        <rFont val="Arial"/>
        <family val="2"/>
      </rPr>
      <t>49</t>
    </r>
  </si>
  <si>
    <r>
      <rPr>
        <vertAlign val="superscript"/>
        <sz val="10"/>
        <color theme="1"/>
        <rFont val="Arial"/>
        <family val="2"/>
      </rPr>
      <t>Ϯ</t>
    </r>
    <r>
      <rPr>
        <sz val="10"/>
        <color theme="1"/>
        <rFont val="Arial"/>
        <family val="2"/>
      </rPr>
      <t> Assurance limitée.</t>
    </r>
    <r>
      <rPr>
        <sz val="10"/>
        <color theme="1"/>
        <rFont val="Arial"/>
        <family val="2"/>
      </rPr>
      <t xml:space="preserve"> </t>
    </r>
    <r>
      <rPr>
        <sz val="10"/>
        <color theme="1"/>
        <rFont val="Arial"/>
        <family val="2"/>
      </rPr>
      <t>Nos lettres d’assurance peuvent être consultées dans notre bibliothèque liée aux facteurs ESG, sur notre site Web.</t>
    </r>
  </si>
  <si>
    <r>
      <rPr>
        <vertAlign val="superscript"/>
        <sz val="10"/>
        <color theme="1"/>
        <rFont val="Arial"/>
        <family val="2"/>
      </rPr>
      <t>1</t>
    </r>
    <r>
      <rPr>
        <sz val="10"/>
        <color theme="1"/>
        <rFont val="Arial"/>
        <family val="2"/>
      </rPr>
      <t> Toutes les mesures excluent CIBC Mellon.</t>
    </r>
    <r>
      <rPr>
        <sz val="10"/>
        <color theme="1"/>
        <rFont val="Arial"/>
        <family val="2"/>
      </rPr>
      <t xml:space="preserve"> </t>
    </r>
    <r>
      <rPr>
        <sz val="10"/>
        <color theme="1"/>
        <rFont val="Arial"/>
        <family val="2"/>
      </rPr>
      <t>La Compagnie Trust CIBC Mellon et la Société de services de titres mondiaux CIBC Mellon sont collectivement appelées CIBC Mellon.</t>
    </r>
    <r>
      <rPr>
        <sz val="10"/>
        <color theme="1"/>
        <rFont val="Arial"/>
        <family val="2"/>
      </rPr>
      <t xml:space="preserve"> </t>
    </r>
  </si>
  <si>
    <r>
      <rPr>
        <vertAlign val="superscript"/>
        <sz val="10"/>
        <color rgb="FF000000"/>
        <rFont val="Arial"/>
      </rPr>
      <t>2</t>
    </r>
    <r>
      <rPr>
        <sz val="10"/>
        <color rgb="FF000000"/>
        <rFont val="Arial"/>
      </rPr>
      <t> Notre Sondage annuel auprès des employés s’est déroulé du 12 au 25 septembre 2022.</t>
    </r>
    <r>
      <rPr>
        <sz val="10"/>
        <color rgb="FF000000"/>
        <rFont val="Arial"/>
      </rPr>
      <t xml:space="preserve"> </t>
    </r>
    <r>
      <rPr>
        <sz val="10"/>
        <color rgb="FF000000"/>
        <rFont val="Arial"/>
      </rPr>
      <t>Une prolongation d’une semaine a été accordée à certaines équipes, jusqu’au 2 octobre 2022.</t>
    </r>
    <r>
      <rPr>
        <sz val="10"/>
        <color rgb="FF000000"/>
        <rFont val="Arial"/>
      </rPr>
      <t xml:space="preserve"> </t>
    </r>
    <r>
      <rPr>
        <sz val="10"/>
        <color rgb="FF000000"/>
        <rFont val="Arial"/>
      </rPr>
      <t>Nos employés permanents, à l’exception des employés en congé rémunéré, sauf ceux qui sont revenus au plus tard le 2 octobre 2022, des employés qui ont quitté l’organisation avant la date de lancement du 12 septembre 2022 et des employés qui ont été embauchés après la date limite du 8 août 2022, étaient admissibles.</t>
    </r>
    <r>
      <rPr>
        <sz val="10"/>
        <color rgb="FF000000"/>
        <rFont val="Arial"/>
      </rPr>
      <t xml:space="preserve"> </t>
    </r>
    <r>
      <rPr>
        <sz val="10"/>
        <color rgb="FF000000"/>
        <rFont val="Arial"/>
      </rPr>
      <t>Plus de 39 000 membres de l’équipe ont répondu au sondage, soit un taux de réponse global de 85 %.</t>
    </r>
    <r>
      <rPr>
        <sz val="10"/>
        <color rgb="FF000000"/>
        <rFont val="Arial"/>
      </rPr>
      <t xml:space="preserve"> </t>
    </r>
    <r>
      <rPr>
        <sz val="10"/>
        <color rgb="FF000000"/>
        <rFont val="Arial"/>
      </rPr>
      <t>Les questions du Sondage annuel auprès des employés qui permettent de déterminer notre score de mobilisation des employés ont été préparées par Willis Towers Watson.</t>
    </r>
    <r>
      <rPr>
        <sz val="10"/>
        <color rgb="FF000000"/>
        <rFont val="Arial"/>
      </rPr>
      <t xml:space="preserve"> </t>
    </r>
    <r>
      <rPr>
        <sz val="10"/>
        <color rgb="FF000000"/>
        <rFont val="Arial"/>
      </rPr>
      <t>Le score de mobilisation des employés repose sur trois piliers de l’expérience des employés : la mobilisation, l’autonomie et la motivation.</t>
    </r>
    <r>
      <rPr>
        <sz val="10"/>
        <color rgb="FF000000"/>
        <rFont val="Arial"/>
      </rPr>
      <t xml:space="preserve"> </t>
    </r>
    <r>
      <rPr>
        <sz val="10"/>
        <color rgb="FF000000"/>
        <rFont val="Arial"/>
      </rPr>
      <t>Le score de mobilisation représente le pourcentage d’employés qui ont répondu d’accord aux neuf questions liées à la mobilisation dans le Sondage annuel auprès des employés CIBC.</t>
    </r>
    <r>
      <rPr>
        <sz val="10"/>
        <color rgb="FF000000"/>
        <rFont val="Arial"/>
      </rPr>
      <t xml:space="preserve"> </t>
    </r>
    <r>
      <rPr>
        <sz val="10"/>
        <color rgb="FF000000"/>
        <rFont val="Arial"/>
      </rPr>
      <t>Le terme « employés permanents » désigne nos employés permanents (à temps plein et à temps partiel) actifs ou en congé rémunéré au 31 octobre 2022.</t>
    </r>
    <r>
      <rPr>
        <sz val="10"/>
        <color rgb="FF000000"/>
        <rFont val="Arial"/>
      </rPr>
      <t xml:space="preserve"> </t>
    </r>
    <r>
      <rPr>
        <sz val="10"/>
        <color rgb="FF000000"/>
        <rFont val="Arial"/>
      </rPr>
      <t>Sont exclus les employés de CIBC FirstCaribbean et de CIBC Mellon, les employés temporaires, les retraités, les employés en congé non rémunéré et les travailleurs occasionnels.</t>
    </r>
  </si>
  <si>
    <r>
      <rPr>
        <vertAlign val="superscript"/>
        <sz val="10"/>
        <color rgb="FF000000"/>
        <rFont val="Arial"/>
      </rPr>
      <t>3</t>
    </r>
    <r>
      <rPr>
        <sz val="10"/>
        <color rgb="FF000000"/>
        <rFont val="Arial"/>
      </rPr>
      <t> Nos dépenses d’investissement mondiales dans l’apprentissage comprennent toutes les dépenses liées à l’apprentissage et au perfectionnement, y compris celles associées aux ETP, pour tous les membres de l’équipe, au 31 octobre 2022.</t>
    </r>
    <r>
      <rPr>
        <sz val="10"/>
        <color rgb="FF000000"/>
        <rFont val="Arial"/>
      </rPr>
      <t xml:space="preserve"> </t>
    </r>
    <r>
      <rPr>
        <sz val="10"/>
        <color rgb="FF000000"/>
        <rFont val="Arial"/>
      </rPr>
      <t>En 2022, nous avons ajouté les coûts des principales plateformes d’apprentissage de la Banque CIBC. Nous avons aussi mis à jour notre méthodologie afin d’exclure les investissements de CIBC FirstCaribbean dans l’apprentissage et le perfectionnement, par souci de cohérence avec le dénominateur lié aux membres de l’équipe.</t>
    </r>
    <r>
      <rPr>
        <sz val="10"/>
        <color rgb="FF000000"/>
        <rFont val="Arial"/>
      </rPr>
      <t xml:space="preserve"> </t>
    </r>
    <r>
      <rPr>
        <sz val="10"/>
        <color rgb="FF000000"/>
        <rFont val="Arial"/>
      </rPr>
      <t>En 2021, nos dépenses d’investissement mondiales dans l’apprentissage ont diminué en raison de l’efficacité de la prestation de nos programmes de formation et d’un reclassement de certains coûts et investissements.</t>
    </r>
    <r>
      <rPr>
        <sz val="10"/>
        <color rgb="FF000000"/>
        <rFont val="Arial"/>
      </rPr>
      <t xml:space="preserve"> </t>
    </r>
    <r>
      <rPr>
        <sz val="10"/>
        <color rgb="FF000000"/>
        <rFont val="Arial"/>
      </rPr>
      <t>À la suite des changements qui ont été apportés, les rapports des années précédentes n’ont pas été retraités.</t>
    </r>
    <r>
      <rPr>
        <sz val="10"/>
        <color rgb="FF000000"/>
        <rFont val="Arial"/>
      </rPr>
      <t xml:space="preserve"> </t>
    </r>
  </si>
  <si>
    <r>
      <rPr>
        <vertAlign val="superscript"/>
        <sz val="10"/>
        <color rgb="FF000000"/>
        <rFont val="Arial"/>
      </rPr>
      <t>4</t>
    </r>
    <r>
      <rPr>
        <sz val="10"/>
        <color rgb="FF000000"/>
        <rFont val="Arial"/>
      </rPr>
      <t xml:space="preserve"> La moyenne des heures de formation est calculée en additionnant la durée estimative de tous les cours terminés, et en divisant cette somme par le nombre total d’apprenants uniques.</t>
    </r>
    <r>
      <rPr>
        <sz val="10"/>
        <color rgb="FF000000"/>
        <rFont val="Arial"/>
      </rPr>
      <t xml:space="preserve"> </t>
    </r>
    <r>
      <rPr>
        <sz val="10"/>
        <color rgb="FF000000"/>
        <rFont val="Arial"/>
      </rPr>
      <t>À l’exclusion des travailleurs occasionnels et du personnel de CIBC FirstCaribbean et de CIBC Mellon.</t>
    </r>
    <r>
      <rPr>
        <sz val="10"/>
        <color rgb="FF000000"/>
        <rFont val="Arial"/>
      </rPr>
      <t xml:space="preserve"> </t>
    </r>
    <r>
      <rPr>
        <sz val="10"/>
        <color rgb="FF000000"/>
        <rFont val="Arial"/>
      </rPr>
      <t>Cela comprend les employés qui ont été actifs à tout moment entre le 1</t>
    </r>
    <r>
      <rPr>
        <vertAlign val="superscript"/>
        <sz val="10"/>
        <color rgb="FF000000"/>
        <rFont val="Arial"/>
      </rPr>
      <t>er</t>
    </r>
    <r>
      <rPr>
        <sz val="10"/>
        <color rgb="FF000000"/>
        <rFont val="Arial"/>
      </rPr>
      <t> novembre 2021 et le 31 octobre 2022, mais qui ne sont peut-être pas des employés actifs au 31 octobre 2022.</t>
    </r>
    <r>
      <rPr>
        <sz val="10"/>
        <color rgb="FF000000"/>
        <rFont val="Arial"/>
      </rPr>
      <t xml:space="preserve"> </t>
    </r>
  </si>
  <si>
    <r>
      <rPr>
        <vertAlign val="superscript"/>
        <sz val="10"/>
        <color rgb="FF000000"/>
        <rFont val="Arial"/>
        <family val="2"/>
      </rPr>
      <t>5</t>
    </r>
    <r>
      <rPr>
        <sz val="10"/>
        <color rgb="FF000000"/>
        <rFont val="Arial"/>
        <family val="2"/>
      </rPr>
      <t> Toutes les données sur le rendement sont fondées sur la déclaration volontaire des employés en date du 31 octobre.</t>
    </r>
  </si>
  <si>
    <r>
      <rPr>
        <vertAlign val="superscript"/>
        <sz val="10"/>
        <color rgb="FF000000"/>
        <rFont val="Arial"/>
        <family val="2"/>
      </rPr>
      <t>6</t>
    </r>
    <r>
      <rPr>
        <sz val="10"/>
        <color rgb="FF000000"/>
        <rFont val="Arial"/>
        <family val="2"/>
      </rPr>
      <t> Employés permanents (à l’exception du personnel de CIBC FirstCaribbean et de CIBC Mellon), à moins d’indication contraire au 31 octobre.</t>
    </r>
    <r>
      <rPr>
        <sz val="10"/>
        <color rgb="FF000000"/>
        <rFont val="Arial"/>
        <family val="2"/>
      </rPr>
      <t xml:space="preserve"> </t>
    </r>
    <r>
      <rPr>
        <sz val="10"/>
        <color rgb="FF000000"/>
        <rFont val="Arial"/>
        <family val="2"/>
      </rPr>
      <t>Le taux de roulement est basé sur une période fiscale. Il est calculé en divisant le nombre de cessations d’emploi d’employés permanents (temps plein et temps partiel) par l’effectif moyen.</t>
    </r>
    <r>
      <rPr>
        <sz val="10"/>
        <color rgb="FF000000"/>
        <rFont val="Arial"/>
        <family val="2"/>
      </rPr>
      <t xml:space="preserve"> </t>
    </r>
    <r>
      <rPr>
        <sz val="10"/>
        <color rgb="FF000000"/>
        <rFont val="Arial"/>
        <family val="2"/>
      </rPr>
      <t>L’effectif moyen correspond à la moyenne des effectifs du début et de la fin de la période. Il comprend les employés permanents (temps plein et temps partiel), les employés actifs et les employés en congé rémunéré (à l’exclusion des employés en congé non rémunéré, des employés temporaires, des travailleurs occasionnels et du personnel de CIBC FirstCaribbean et de CIBC Mellon).</t>
    </r>
    <r>
      <rPr>
        <sz val="10"/>
        <color rgb="FF000000"/>
        <rFont val="Arial"/>
        <family val="2"/>
      </rPr>
      <t xml:space="preserve"> </t>
    </r>
  </si>
  <si>
    <r>
      <rPr>
        <vertAlign val="superscript"/>
        <sz val="10"/>
        <color rgb="FF000000"/>
        <rFont val="Arial"/>
      </rPr>
      <t>7</t>
    </r>
    <r>
      <rPr>
        <sz val="10"/>
        <color rgb="FF000000"/>
        <rFont val="Arial"/>
      </rPr>
      <t> Le taux de roulement volontaire exclut les départs à la retraite, les restructurations, les cessations d’emploi involontaires et les mouvements internes de personnel.</t>
    </r>
    <r>
      <rPr>
        <sz val="10"/>
        <color rgb="FF000000"/>
        <rFont val="Arial"/>
      </rPr>
      <t xml:space="preserve">  </t>
    </r>
  </si>
  <si>
    <r>
      <rPr>
        <vertAlign val="superscript"/>
        <sz val="10"/>
        <color rgb="FF000000"/>
        <rFont val="Arial"/>
        <family val="2"/>
      </rPr>
      <t>8</t>
    </r>
    <r>
      <rPr>
        <sz val="10"/>
        <color rgb="FF000000"/>
        <rFont val="Arial"/>
        <family val="2"/>
      </rPr>
      <t xml:space="preserve"> Le taux de roulement involontaire exclut les départs à la retraite, les restructurations et les cessations d’emploi volontaires.</t>
    </r>
    <r>
      <rPr>
        <sz val="10"/>
        <color rgb="FF000000"/>
        <rFont val="Arial"/>
        <family val="2"/>
      </rPr>
      <t xml:space="preserve">                                                                                                   </t>
    </r>
  </si>
  <si>
    <r>
      <rPr>
        <vertAlign val="superscript"/>
        <sz val="10"/>
        <color rgb="FF000000"/>
        <rFont val="Arial"/>
      </rPr>
      <t>9</t>
    </r>
    <r>
      <rPr>
        <sz val="10"/>
        <color rgb="FF000000"/>
        <rFont val="Arial"/>
      </rPr>
      <t> Le taux de roulement total comprend les quatre types de cessation d’emploi : les cessations d’emploi volontaires et involontaires, les départs à la retraite et les restructurations de personnel.</t>
    </r>
  </si>
  <si>
    <r>
      <rPr>
        <vertAlign val="superscript"/>
        <sz val="10"/>
        <color rgb="FF000000"/>
        <rFont val="Arial"/>
        <family val="2"/>
      </rPr>
      <t>10</t>
    </r>
    <r>
      <rPr>
        <sz val="10"/>
        <color rgb="FF000000"/>
        <rFont val="Arial"/>
        <family val="2"/>
      </rPr>
      <t xml:space="preserve"> La segmentation par âge est définie en fonction de la date de naissance dans Workday au 31 octobre.</t>
    </r>
    <r>
      <rPr>
        <sz val="10"/>
        <color rgb="FF000000"/>
        <rFont val="Arial"/>
        <family val="2"/>
      </rPr>
      <t xml:space="preserve">                           </t>
    </r>
  </si>
  <si>
    <r>
      <rPr>
        <vertAlign val="superscript"/>
        <sz val="10"/>
        <color theme="1"/>
        <rFont val="Arial"/>
        <family val="2"/>
      </rPr>
      <t>11</t>
    </r>
    <r>
      <rPr>
        <sz val="10"/>
        <color theme="1"/>
        <rFont val="Arial"/>
        <family val="2"/>
      </rPr>
      <t> Les données correspondent à l’année civile.</t>
    </r>
    <r>
      <rPr>
        <sz val="10"/>
        <color theme="1"/>
        <rFont val="Arial"/>
        <family val="2"/>
      </rPr>
      <t xml:space="preserve"> </t>
    </r>
    <r>
      <rPr>
        <sz val="10"/>
        <color theme="1"/>
        <rFont val="Arial"/>
        <family val="2"/>
      </rPr>
      <t>Employés régis par le gouvernement fédéral au Canada, incluant INTRIA, pour les années civiles 2016 à 2021.</t>
    </r>
    <r>
      <rPr>
        <sz val="10"/>
        <color theme="1"/>
        <rFont val="Arial"/>
        <family val="2"/>
      </rPr>
      <t xml:space="preserve"> </t>
    </r>
    <r>
      <rPr>
        <sz val="10"/>
        <color theme="1"/>
        <rFont val="Arial"/>
        <family val="2"/>
      </rPr>
      <t>Les données de 2022 seront soumises au gouvernement fédéral au printemps 2023.</t>
    </r>
    <r>
      <rPr>
        <sz val="10"/>
        <color theme="1"/>
        <rFont val="Arial"/>
        <family val="2"/>
      </rPr>
      <t>  </t>
    </r>
  </si>
  <si>
    <r>
      <rPr>
        <vertAlign val="superscript"/>
        <sz val="10"/>
        <color theme="1"/>
        <rFont val="Arial"/>
        <family val="2"/>
      </rPr>
      <t>12</t>
    </r>
    <r>
      <rPr>
        <sz val="10"/>
        <color theme="1"/>
        <rFont val="Arial"/>
        <family val="2"/>
      </rPr>
      <t> Les blessures mineures sont des blessures traitées en milieu de travail (au besoin) sans absence, sauf pour la journée de la blessure.</t>
    </r>
    <r>
      <rPr>
        <sz val="10"/>
        <color rgb="FF000000"/>
        <rFont val="Arial"/>
        <family val="2"/>
      </rPr>
      <t>  </t>
    </r>
  </si>
  <si>
    <r>
      <rPr>
        <vertAlign val="superscript"/>
        <sz val="10"/>
        <color rgb="FF000000"/>
        <rFont val="Arial"/>
        <family val="2"/>
      </rPr>
      <t>13</t>
    </r>
    <r>
      <rPr>
        <sz val="10"/>
        <color rgb="FF000000"/>
        <rFont val="Arial"/>
        <family val="2"/>
      </rPr>
      <t> Les blessures invalidantes sont des blessures suivies d’une absence du travail durant un ou plusieurs jours, en plus de la journée de la blessure.</t>
    </r>
    <r>
      <rPr>
        <sz val="10"/>
        <color rgb="FF000000"/>
        <rFont val="Arial"/>
        <family val="2"/>
      </rPr>
      <t> </t>
    </r>
  </si>
  <si>
    <r>
      <rPr>
        <vertAlign val="superscript"/>
        <sz val="10"/>
        <color rgb="FF000000"/>
        <rFont val="Arial"/>
      </rPr>
      <t>14</t>
    </r>
    <r>
      <rPr>
        <sz val="10"/>
        <color rgb="FF000000"/>
        <rFont val="Arial"/>
      </rPr>
      <t> Le taux de blessures par 100 employés (en unités de personnel) est égal au nombre de blessures divisé par le nombre d’unités de personnel, divisé par 100.</t>
    </r>
    <r>
      <rPr>
        <sz val="10"/>
        <color rgb="FF000000"/>
        <rFont val="Arial"/>
      </rPr>
      <t xml:space="preserve"> </t>
    </r>
  </si>
  <si>
    <r>
      <rPr>
        <vertAlign val="superscript"/>
        <sz val="10"/>
        <color rgb="FF000000"/>
        <rFont val="Arial"/>
      </rPr>
      <t>15</t>
    </r>
    <r>
      <rPr>
        <sz val="10"/>
        <color rgb="FF000000"/>
        <rFont val="Arial"/>
      </rPr>
      <t> Le taux d’absentéisme de la Banque CIBC correspond au nombre total de jours de congé de maladie consignés dans Workday (un système de gestion du capital humain), divisé par le nombre moyen d’employés permanents au travail et en congés payés, multiplié par 250 (le nombre normal de jours de travail par année).</t>
    </r>
    <r>
      <rPr>
        <sz val="10"/>
        <color rgb="FF000000"/>
        <rFont val="Arial"/>
      </rPr>
      <t xml:space="preserve"> </t>
    </r>
    <r>
      <rPr>
        <sz val="10"/>
        <color rgb="FF000000"/>
        <rFont val="Arial"/>
      </rPr>
      <t>Ce taux tient compte des jours de congé de maladie pour cause de maladie mineure ou de blessure mineure au travail, mais non des congés d’invalidité de courte durée.</t>
    </r>
    <r>
      <rPr>
        <sz val="10"/>
        <color rgb="FF000000"/>
        <rFont val="Arial"/>
      </rPr>
      <t xml:space="preserve"> </t>
    </r>
    <r>
      <rPr>
        <sz val="10"/>
        <color rgb="FF000000"/>
        <rFont val="Arial"/>
      </rPr>
      <t>Les résultats de 2022 comprennent une nouvelle catégorie d’absence liée à la COVID-19.</t>
    </r>
    <r>
      <rPr>
        <sz val="10"/>
        <color rgb="FF000000"/>
        <rFont val="Arial"/>
      </rPr>
      <t xml:space="preserve"> </t>
    </r>
    <r>
      <rPr>
        <sz val="10"/>
        <color rgb="FF000000"/>
        <rFont val="Arial"/>
      </rPr>
      <t>Les données de 2020 et de 2021 ont été retraitées au moyen de l’effectif moyen au lieu de l’effectif de fin de période, mais les pourcentages demeurent inchangés, car les différences d’effectif n’étaient pas importantes.</t>
    </r>
    <r>
      <rPr>
        <sz val="10"/>
        <color rgb="FF000000"/>
        <rFont val="Arial"/>
      </rPr>
      <t xml:space="preserve"> </t>
    </r>
  </si>
  <si>
    <r>
      <rPr>
        <vertAlign val="superscript"/>
        <sz val="10"/>
        <color rgb="FF000000"/>
        <rFont val="Arial"/>
        <family val="2"/>
      </rPr>
      <t>16</t>
    </r>
    <r>
      <rPr>
        <sz val="10"/>
        <color rgb="FF000000"/>
        <rFont val="Arial"/>
        <family val="2"/>
      </rPr>
      <t> Toutes les données sur le rendement sont fondées sur la déclaration volontaire en date du 31 octobre.</t>
    </r>
  </si>
  <si>
    <r>
      <rPr>
        <vertAlign val="superscript"/>
        <sz val="10"/>
        <color rgb="FF000000"/>
        <rFont val="Arial"/>
        <family val="2"/>
      </rPr>
      <t>17</t>
    </r>
    <r>
      <rPr>
        <sz val="10"/>
        <color rgb="FF000000"/>
        <rFont val="Arial"/>
        <family val="2"/>
      </rPr>
      <t> Les renseignements sur le conseil d’administration pour 2022 sont à jour en date du 31 octobre 2022.</t>
    </r>
    <r>
      <rPr>
        <sz val="10"/>
        <color rgb="FF000000"/>
        <rFont val="Arial"/>
        <family val="2"/>
      </rPr>
      <t xml:space="preserve"> </t>
    </r>
    <r>
      <rPr>
        <sz val="10"/>
        <color rgb="FF000000"/>
        <rFont val="Arial"/>
        <family val="2"/>
      </rPr>
      <t>Depuis la nomination de William F. Morneau au conseil d’administration de la Banque CIBC, le 1</t>
    </r>
    <r>
      <rPr>
        <vertAlign val="superscript"/>
        <sz val="10"/>
        <color rgb="FF000000"/>
        <rFont val="Arial"/>
        <family val="2"/>
      </rPr>
      <t>er</t>
    </r>
    <r>
      <rPr>
        <sz val="10"/>
        <color rgb="FF000000"/>
        <rFont val="Arial"/>
        <family val="2"/>
      </rPr>
      <t> novembre 2022, la représentation des femmes est passée à 46,7 %.</t>
    </r>
    <r>
      <rPr>
        <sz val="10"/>
        <color rgb="FF000000"/>
        <rFont val="Arial"/>
        <family val="2"/>
      </rPr>
      <t xml:space="preserve"> </t>
    </r>
  </si>
  <si>
    <r>
      <rPr>
        <vertAlign val="superscript"/>
        <sz val="10"/>
        <color rgb="FF000000"/>
        <rFont val="Arial"/>
      </rPr>
      <t>18</t>
    </r>
    <r>
      <rPr>
        <sz val="10"/>
        <color rgb="FF000000"/>
        <rFont val="Arial"/>
      </rPr>
      <t> Les données de 2021 et de 2020 reflétaient les membres des minorités visibles au Canada qui s’identifient comme des personnes non blanches, autres que des autochtones.</t>
    </r>
    <r>
      <rPr>
        <sz val="10"/>
        <color rgb="FF000000"/>
        <rFont val="Arial"/>
      </rPr>
      <t xml:space="preserve"> </t>
    </r>
    <r>
      <rPr>
        <sz val="10"/>
        <color rgb="FF000000"/>
        <rFont val="Arial"/>
      </rPr>
      <t>Les résultats de 2022 concernant les personnes de couleur comprennent celles qui, au Canada, s’identifient comme appartenant à une minorité visible, et en dehors du Canada, s’identifient comme des personnes non blanches.</t>
    </r>
    <r>
      <rPr>
        <sz val="10"/>
        <color rgb="FF000000"/>
        <rFont val="Arial"/>
      </rPr>
      <t xml:space="preserve"> 
</t>
    </r>
  </si>
  <si>
    <r>
      <rPr>
        <vertAlign val="superscript"/>
        <sz val="10"/>
        <color rgb="FF000000"/>
        <rFont val="Arial"/>
        <family val="2"/>
      </rPr>
      <t>19</t>
    </r>
    <r>
      <rPr>
        <sz val="10"/>
        <color rgb="FF000000"/>
        <rFont val="Arial"/>
        <family val="2"/>
      </rPr>
      <t> Les données de 2021 et de 2020 reflétaient les membres de la communauté noire au Canada seulement, tandis que les données de 2022 s’appliquent à l’échelle mondiale.</t>
    </r>
    <r>
      <rPr>
        <sz val="10"/>
        <color rgb="FF000000"/>
        <rFont val="Arial"/>
        <family val="2"/>
      </rPr>
      <t xml:space="preserve"> </t>
    </r>
  </si>
  <si>
    <r>
      <rPr>
        <vertAlign val="superscript"/>
        <sz val="10"/>
        <color rgb="FF000000"/>
        <rFont val="Arial"/>
        <family val="2"/>
      </rPr>
      <t>20</t>
    </r>
    <r>
      <rPr>
        <sz val="10"/>
        <color rgb="FF000000"/>
        <rFont val="Arial"/>
        <family val="2"/>
      </rPr>
      <t> « Autochtones » (ou « peuples autochtones ») s’entend des premiers habitants du Canada et de leurs descendants.</t>
    </r>
    <r>
      <rPr>
        <sz val="10"/>
        <color rgb="FF000000"/>
        <rFont val="Arial"/>
        <family val="2"/>
      </rPr>
      <t xml:space="preserve"> </t>
    </r>
    <r>
      <rPr>
        <sz val="10"/>
        <color rgb="FF000000"/>
        <rFont val="Arial"/>
        <family val="2"/>
      </rPr>
      <t>Le terme englobe les personnes des Premières Nations, inuites et métisses.</t>
    </r>
  </si>
  <si>
    <r>
      <rPr>
        <vertAlign val="superscript"/>
        <sz val="10"/>
        <color rgb="FF000000"/>
        <rFont val="Arial"/>
        <family val="2"/>
      </rPr>
      <t>21</t>
    </r>
    <r>
      <rPr>
        <sz val="10"/>
        <color rgb="FF000000"/>
        <rFont val="Arial"/>
        <family val="2"/>
      </rPr>
      <t> Les personnes handicapées vivent avec des différences durables, temporaires ou récurrentes, soit dans leurs capacités physiques, mentales ou sensorielles, soit d’ordre psychologique ou en matière d’apprentissage.</t>
    </r>
    <r>
      <rPr>
        <sz val="10"/>
        <color rgb="FF000000"/>
        <rFont val="Arial"/>
        <family val="2"/>
      </rPr>
      <t xml:space="preserve"> </t>
    </r>
    <r>
      <rPr>
        <sz val="10"/>
        <color rgb="FF000000"/>
        <rFont val="Arial"/>
        <family val="2"/>
      </rPr>
      <t>La définition du terme « personnes handicapées » et le texte d’aide connexe ont été modifiés en 2022 pour tenir compte des différences durables, temporaires ou récurrentes, soit dans les capacités physiques, mentales ou sensorielles, soit d’ordre psychologique ou en matière d’apprentissage.</t>
    </r>
  </si>
  <si>
    <r>
      <rPr>
        <vertAlign val="superscript"/>
        <sz val="10"/>
        <color rgb="FF000000"/>
        <rFont val="Arial"/>
        <family val="2"/>
      </rPr>
      <t>22</t>
    </r>
    <r>
      <rPr>
        <sz val="10"/>
        <color rgb="FF000000"/>
        <rFont val="Arial"/>
        <family val="2"/>
      </rPr>
      <t xml:space="preserve"> Les postes de direction approuvés par le conseil d’administration incluent la vice-présidence et les échelons supérieurs, nommés à leur poste au 31 octobre.</t>
    </r>
    <r>
      <rPr>
        <sz val="10"/>
        <color rgb="FF000000"/>
        <rFont val="Arial"/>
        <family val="2"/>
      </rPr>
      <t xml:space="preserve"> </t>
    </r>
    <r>
      <rPr>
        <sz val="10"/>
        <color rgb="FF000000"/>
        <rFont val="Arial"/>
        <family val="2"/>
      </rPr>
      <t>Toutes les données sont fondées sur la déclaration volontaire des employés en date du 31 octobre, à l’exclusion des employés temporaires, des travailleurs occasionnels, des employés retraités et du personnel de CIBC FirstCaribbean.</t>
    </r>
    <r>
      <rPr>
        <sz val="10"/>
        <color rgb="FF000000"/>
        <rFont val="Arial"/>
        <family val="2"/>
      </rPr>
      <t xml:space="preserve"> </t>
    </r>
  </si>
  <si>
    <r>
      <rPr>
        <vertAlign val="superscript"/>
        <sz val="10"/>
        <color rgb="FF000000"/>
        <rFont val="Arial"/>
        <family val="2"/>
      </rPr>
      <t xml:space="preserve">23 </t>
    </r>
    <r>
      <rPr>
        <sz val="10"/>
        <color rgb="FF000000"/>
        <rFont val="Arial"/>
        <family val="2"/>
      </rPr>
      <t>Les postes de gestionnaires et de professionnels comprennent certains postes de haute direction, de professionnels principaux et d’autres postes de niveau équivalent, selon un certain nombre de facteurs comme les compétences, les efforts, le niveau de responsabilité et l’étendue des responsabilités liées au poste.</t>
    </r>
    <r>
      <rPr>
        <sz val="10"/>
        <color rgb="FF000000"/>
        <rFont val="Arial"/>
        <family val="2"/>
      </rPr>
      <t xml:space="preserve">  </t>
    </r>
  </si>
  <si>
    <r>
      <rPr>
        <vertAlign val="superscript"/>
        <sz val="10"/>
        <color rgb="FF000000"/>
        <rFont val="Arial"/>
      </rPr>
      <t>24</t>
    </r>
    <r>
      <rPr>
        <sz val="10"/>
        <color rgb="FF000000"/>
        <rFont val="Arial"/>
      </rPr>
      <t> Toutes les données sont fondées sur la déclaration volontaire des employés au 31 octobre et expriment un pourcentage des employés permanents.</t>
    </r>
    <r>
      <rPr>
        <sz val="10"/>
        <color rgb="FF000000"/>
        <rFont val="Arial"/>
      </rPr>
      <t xml:space="preserve"> </t>
    </r>
    <r>
      <rPr>
        <sz val="10"/>
        <color rgb="FF000000"/>
        <rFont val="Arial"/>
      </rPr>
      <t>Le terme « employés permanents » désigne nos employés permanents (à temps plein et à temps partiel) actifs ou en congé rémunéré au 31 octobre.</t>
    </r>
    <r>
      <rPr>
        <sz val="10"/>
        <color rgb="FF000000"/>
        <rFont val="Arial"/>
      </rPr>
      <t xml:space="preserve"> </t>
    </r>
    <r>
      <rPr>
        <sz val="10"/>
        <color rgb="FF000000"/>
        <rFont val="Arial"/>
      </rPr>
      <t>Sont exclus les employés de CIBC FirstCaribbean et de CIBC Mellon, les employés temporaires, les retraités, les employés en congé non rémunéré et les travailleurs occasionnels.</t>
    </r>
    <r>
      <rPr>
        <sz val="10"/>
        <color rgb="FF000000"/>
        <rFont val="Arial"/>
      </rPr>
      <t xml:space="preserve"> </t>
    </r>
    <r>
      <rPr>
        <sz val="10"/>
        <color rgb="FF000000"/>
        <rFont val="Arial"/>
      </rPr>
      <t>Les données sur l’origine ethnique et l’orientation sexuelle ne sont pas recueillies dans toutes les régions où la Banque CIBC exerce ses activités.</t>
    </r>
    <r>
      <rPr>
        <sz val="10"/>
        <color rgb="FF000000"/>
        <rFont val="Arial"/>
      </rPr>
      <t xml:space="preserve"> </t>
    </r>
    <r>
      <rPr>
        <sz val="10"/>
        <color rgb="FF000000"/>
        <rFont val="Arial"/>
      </rPr>
      <t>La représentation et les variations s’y rapportant sont influencées par l’embauche, le maintien en poste et les changements dans la déclaration volontaire.</t>
    </r>
  </si>
  <si>
    <r>
      <rPr>
        <vertAlign val="superscript"/>
        <sz val="10"/>
        <color rgb="FF000000"/>
        <rFont val="Arial"/>
      </rPr>
      <t>25</t>
    </r>
    <r>
      <rPr>
        <sz val="10"/>
        <color rgb="FF000000"/>
        <rFont val="Arial"/>
      </rPr>
      <t xml:space="preserve"> Nous visons à atteindre ou à maintenir une représentation de 40 % à 60 % de femmes à tous les échelons, à moins qu’un autre objectif précis soit établi.</t>
    </r>
    <r>
      <rPr>
        <sz val="10"/>
        <color rgb="FF000000"/>
        <rFont val="Arial"/>
      </rPr>
      <t xml:space="preserve"> </t>
    </r>
    <r>
      <rPr>
        <sz val="10"/>
        <color rgb="FF000000"/>
        <rFont val="Arial"/>
      </rPr>
      <t>En deçà de cette ligne directrice, nous mettons en œuvre des mesures correctives.</t>
    </r>
    <r>
      <rPr>
        <sz val="10"/>
        <color rgb="FF000000"/>
        <rFont val="Arial"/>
      </rPr>
      <t xml:space="preserve"> </t>
    </r>
  </si>
  <si>
    <r>
      <rPr>
        <vertAlign val="superscript"/>
        <sz val="10"/>
        <color rgb="FF000000"/>
        <rFont val="Arial"/>
        <family val="2"/>
      </rPr>
      <t>26</t>
    </r>
    <r>
      <rPr>
        <sz val="10"/>
        <color rgb="FF000000"/>
        <rFont val="Arial"/>
        <family val="2"/>
      </rPr>
      <t> Ces segments de population comprennent également d’autres postes de niveau équivalent qui ont été déterminés selon des facteurs comme les compétences, les efforts, le niveau de responsabilité et l’étendue des responsabilités liées au poste.</t>
    </r>
    <r>
      <rPr>
        <sz val="10"/>
        <color rgb="FF000000"/>
        <rFont val="Arial"/>
        <family val="2"/>
      </rPr>
      <t xml:space="preserve"> </t>
    </r>
  </si>
  <si>
    <r>
      <rPr>
        <vertAlign val="superscript"/>
        <sz val="10"/>
        <color rgb="FF000000"/>
        <rFont val="Arial"/>
      </rPr>
      <t xml:space="preserve">27 </t>
    </r>
    <r>
      <rPr>
        <sz val="10"/>
        <color rgb="FF000000"/>
        <rFont val="Arial"/>
      </rPr>
      <t>Employés des unités d’exploitation stratégiques de Services bancaires personnels et PME, de Groupe Entreprises et Gestion des avoirs, de Marchés des capitaux et de la région des États-Unis (à l’exclusion des postes de soutien opérationnel de l’unité d’exploitation stratégique de la région des États-Unis).</t>
    </r>
    <r>
      <rPr>
        <sz val="10"/>
        <color rgb="FF000000"/>
        <rFont val="Arial"/>
      </rPr>
      <t xml:space="preserve"> </t>
    </r>
  </si>
  <si>
    <r>
      <rPr>
        <vertAlign val="superscript"/>
        <sz val="10"/>
        <color rgb="FF000000"/>
        <rFont val="Arial"/>
      </rPr>
      <t>28</t>
    </r>
    <r>
      <rPr>
        <sz val="10"/>
        <color rgb="FF000000"/>
        <rFont val="Arial"/>
      </rPr>
      <t xml:space="preserve"> Employés occupant des postes liés à la science des données, à la gestion de projets de technologie de l’information, à l’amélioration des processus et à l’ingénierie à l’échelle de notre effectif.</t>
    </r>
    <r>
      <rPr>
        <sz val="10"/>
        <color rgb="FF000000"/>
        <rFont val="Arial"/>
      </rPr>
      <t xml:space="preserve"> </t>
    </r>
  </si>
  <si>
    <r>
      <rPr>
        <vertAlign val="superscript"/>
        <sz val="10"/>
        <color rgb="FF000000"/>
        <rFont val="Arial"/>
      </rPr>
      <t>29</t>
    </r>
    <r>
      <rPr>
        <sz val="10"/>
        <color rgb="FF000000"/>
        <rFont val="Arial"/>
      </rPr>
      <t xml:space="preserve"> Employés du groupe Technologie de l’information, qui affiche la plus grande proportion de postes en STIM parmi tous les secteurs d’activité.</t>
    </r>
    <r>
      <rPr>
        <sz val="10"/>
        <color rgb="FF000000"/>
        <rFont val="Arial"/>
      </rPr>
      <t xml:space="preserve"> </t>
    </r>
    <r>
      <rPr>
        <sz val="10"/>
        <color rgb="FF000000"/>
        <rFont val="Arial"/>
      </rPr>
      <t>Cette mesure ne tient pas compte des autres postes en STIM à l’échelle de la banque.</t>
    </r>
    <r>
      <rPr>
        <sz val="10"/>
        <color rgb="FF000000"/>
        <rFont val="Arial"/>
      </rPr>
      <t xml:space="preserve"> </t>
    </r>
  </si>
  <si>
    <r>
      <rPr>
        <vertAlign val="superscript"/>
        <sz val="10"/>
        <color rgb="FF000000"/>
        <rFont val="Arial"/>
      </rPr>
      <t>30</t>
    </r>
    <r>
      <rPr>
        <sz val="10"/>
        <color rgb="FF000000"/>
        <rFont val="Arial"/>
      </rPr>
      <t> Les personnes de couleur comprennent les membres du personnel qui, au Canada, s’identifient comme appartenant à une minorité visible, et en dehors du Canada, s’identifient comme des personnes non blanches.</t>
    </r>
    <r>
      <rPr>
        <sz val="10"/>
        <color rgb="FF000000"/>
        <rFont val="Arial"/>
      </rPr>
      <t xml:space="preserve"> </t>
    </r>
    <r>
      <rPr>
        <sz val="10"/>
        <color rgb="FF000000"/>
        <rFont val="Arial"/>
      </rPr>
      <t>Sont incluses les personnes qui s’identifient comme étant de race ou d’origine ethnique « Autre », ainsi que les personnes qui s’identifient comme appartenant à une minorité visible au Canada, mais qui n’ont pas répondu à la question sur la race ou l’origine ethnique ou ont répondu « Je préfère ne pas répondre ».</t>
    </r>
    <r>
      <rPr>
        <sz val="10"/>
        <color rgb="FF000000"/>
        <rFont val="Arial"/>
      </rPr>
      <t xml:space="preserve"> </t>
    </r>
    <r>
      <rPr>
        <sz val="10"/>
        <color rgb="FF000000"/>
        <rFont val="Arial"/>
      </rPr>
      <t>C’est ce qui contribue à l’écart entre la mesure des « Personnes de couleur » et la somme des segments de personnel divisés par race ou origine ethnique.</t>
    </r>
  </si>
  <si>
    <r>
      <rPr>
        <vertAlign val="superscript"/>
        <sz val="10"/>
        <color rgb="FF000000"/>
        <rFont val="Arial"/>
      </rPr>
      <t> </t>
    </r>
    <r>
      <rPr>
        <vertAlign val="superscript"/>
        <sz val="10"/>
        <color rgb="FF000000"/>
        <rFont val="Arial"/>
      </rPr>
      <t>31</t>
    </r>
    <r>
      <rPr>
        <sz val="10"/>
        <color rgb="FF000000"/>
        <rFont val="Arial"/>
      </rPr>
      <t> Les segments ci-dessus comprennent également d’autres postes de niveau équivalent qui ont été déterminés selon des facteurs comme le niveau de responsabilité, la complexité et l’étendue des responsabilités liées au poste.</t>
    </r>
    <r>
      <rPr>
        <sz val="10"/>
        <color rgb="FF000000"/>
        <rFont val="Arial"/>
      </rPr>
      <t xml:space="preserve"> </t>
    </r>
    <r>
      <rPr>
        <sz val="10"/>
        <color rgb="FF000000"/>
        <rFont val="Arial"/>
      </rPr>
      <t>Afin d’assurer une base de comparaison équivalente, cette analyse se fonde sur la cible de rémunération directe totale d’un équivalent temps plein, soit la somme du salaire de base et de la cible annuelle de rémunération incitative, pour les employés au Canada, à l’exclusion des postes de vente de première ligne et des participants à des programmes de rémunération spécialisés.</t>
    </r>
    <r>
      <rPr>
        <sz val="10"/>
        <color rgb="FF000000"/>
        <rFont val="Arial"/>
      </rPr>
      <t> </t>
    </r>
    <r>
      <rPr>
        <sz val="10"/>
        <color rgb="FF000000"/>
        <rFont val="Arial"/>
      </rPr>
      <t>Les résultats de 2021 concernant la direction ont été modifiés, car la population a été élargie afin que tous les dirigeants, à l’exception du chef de la direction, soient inclus.</t>
    </r>
    <r>
      <rPr>
        <sz val="10"/>
        <color rgb="FF000000"/>
        <rFont val="Arial"/>
      </rPr>
      <t xml:space="preserve"> 
</t>
    </r>
  </si>
  <si>
    <r>
      <rPr>
        <vertAlign val="superscript"/>
        <sz val="10"/>
        <color rgb="FF000000"/>
        <rFont val="Arial"/>
        <family val="2"/>
      </rPr>
      <t>32</t>
    </r>
    <r>
      <rPr>
        <sz val="10"/>
        <color rgb="FF000000"/>
        <rFont val="Arial"/>
        <family val="2"/>
      </rPr>
      <t xml:space="preserve"> Ce segment a été renommé afin de mieux refléter la population visée.</t>
    </r>
    <r>
      <rPr>
        <sz val="10"/>
        <color rgb="FF000000"/>
        <rFont val="Arial"/>
        <family val="2"/>
      </rPr>
      <t xml:space="preserve"> </t>
    </r>
    <r>
      <rPr>
        <sz val="10"/>
        <color rgb="FF000000"/>
        <rFont val="Arial"/>
        <family val="2"/>
      </rPr>
      <t>La méthode de calcul et la portée n’ont pas changé.</t>
    </r>
    <r>
      <rPr>
        <sz val="10"/>
        <color rgb="FF000000"/>
        <rFont val="Arial"/>
        <family val="2"/>
      </rPr>
      <t xml:space="preserve"> </t>
    </r>
  </si>
  <si>
    <r>
      <rPr>
        <vertAlign val="superscript"/>
        <sz val="10"/>
        <color theme="1"/>
        <rFont val="Arial"/>
        <family val="2"/>
      </rPr>
      <t>33</t>
    </r>
    <r>
      <rPr>
        <sz val="10"/>
        <color theme="1"/>
        <rFont val="Arial"/>
        <family val="2"/>
      </rPr>
      <t> Cette mesure comprend les dépôts (comptes et certificats de placement garanti) et crédits (prêts, marges de crédit, prêts hypothécaires, etc.) détenus par des clients autochtones par l’intermédiaire de Privabanque et de Groupe Entreprises, ainsi que les placements détenus par des clients autochtones par l’intermédiaire de Wood Gundy et de Gestion privée de portefeuille CIBC.</t>
    </r>
    <r>
      <rPr>
        <sz val="10"/>
        <color theme="1"/>
        <rFont val="Arial"/>
        <family val="2"/>
      </rPr>
      <t xml:space="preserve"> </t>
    </r>
    <r>
      <rPr>
        <sz val="10"/>
        <color theme="1"/>
        <rFont val="Arial"/>
        <family val="2"/>
      </rPr>
      <t>La mesure exclut les fonds détenus par l’intermédiaire du canal des services bancaires de détail de la Banque CIBC.</t>
    </r>
    <r>
      <rPr>
        <sz val="10"/>
        <color theme="1"/>
        <rFont val="Arial"/>
        <family val="2"/>
      </rPr>
      <t xml:space="preserve"> </t>
    </r>
  </si>
  <si>
    <r>
      <rPr>
        <vertAlign val="superscript"/>
        <sz val="10"/>
        <color theme="1"/>
        <rFont val="Arial"/>
        <family val="2"/>
      </rPr>
      <t>34</t>
    </r>
    <r>
      <rPr>
        <sz val="10"/>
        <color theme="1"/>
        <rFont val="Arial"/>
        <family val="2"/>
      </rPr>
      <t> En 2020, nous avons annoncé un nouvel objectif visant à faire croître de 10 % nos activités de services bancaires aux entreprises pour les autochtones.</t>
    </r>
    <r>
      <rPr>
        <sz val="10"/>
        <color theme="1"/>
        <rFont val="Arial"/>
        <family val="2"/>
      </rPr>
      <t xml:space="preserve"> </t>
    </r>
    <r>
      <rPr>
        <sz val="10"/>
        <color theme="1"/>
        <rFont val="Arial"/>
        <family val="2"/>
      </rPr>
      <t>En 2020, nous avons dépassé cet objectif et fait croître de 23 % les activités dans ce segment.</t>
    </r>
    <r>
      <rPr>
        <sz val="10"/>
        <color theme="1"/>
        <rFont val="Arial"/>
        <family val="2"/>
      </rPr>
      <t xml:space="preserve"> </t>
    </r>
    <r>
      <rPr>
        <sz val="10"/>
        <color theme="1"/>
        <rFont val="Arial"/>
        <family val="2"/>
      </rPr>
      <t>En 2021, nous avons révisé cet objectif pour y inclure les activités de gestion des avoirs et l’avons révisé à 15 % sur trois ans.</t>
    </r>
  </si>
  <si>
    <r>
      <rPr>
        <vertAlign val="superscript"/>
        <sz val="10"/>
        <color rgb="FF000000"/>
        <rFont val="Arial"/>
        <family val="2"/>
      </rPr>
      <t>35</t>
    </r>
    <r>
      <rPr>
        <sz val="10"/>
        <color rgb="FF000000"/>
        <rFont val="Arial"/>
        <family val="2"/>
      </rPr>
      <t xml:space="preserve"> Le terme « participants » désigne les clients actuels et potentiels, les membres de leurs familles et les recommandations de clients.</t>
    </r>
    <r>
      <rPr>
        <sz val="10"/>
        <color rgb="FF000000"/>
        <rFont val="Arial"/>
        <family val="2"/>
      </rPr>
      <t xml:space="preserve"> </t>
    </r>
    <r>
      <rPr>
        <sz val="10"/>
        <color rgb="FF000000"/>
        <rFont val="Arial"/>
        <family val="2"/>
      </rPr>
      <t>La langue cible a été modifiée pour mieux refléter la mesure.</t>
    </r>
    <r>
      <rPr>
        <sz val="10"/>
        <color rgb="FF000000"/>
        <rFont val="Arial"/>
        <family val="2"/>
      </rPr>
      <t xml:space="preserve"> </t>
    </r>
    <r>
      <rPr>
        <sz val="10"/>
        <color rgb="FF000000"/>
        <rFont val="Arial"/>
        <family val="2"/>
      </rPr>
      <t>La méthodologie n’a pas changé pour cet objectif.</t>
    </r>
    <r>
      <rPr>
        <sz val="10"/>
        <color rgb="FF000000"/>
        <rFont val="Arial"/>
        <family val="2"/>
      </rPr>
      <t xml:space="preserve"> </t>
    </r>
    <r>
      <rPr>
        <sz val="10"/>
        <color rgb="FF000000"/>
        <rFont val="Arial"/>
        <family val="2"/>
      </rPr>
      <t>Comprend les États-Unis et le Canada seulement.</t>
    </r>
    <r>
      <rPr>
        <sz val="10"/>
        <color rgb="FF000000"/>
        <rFont val="Arial"/>
        <family val="2"/>
      </rPr>
      <t xml:space="preserve"> </t>
    </r>
  </si>
  <si>
    <r>
      <rPr>
        <vertAlign val="superscript"/>
        <sz val="10"/>
        <color rgb="FF000000"/>
        <rFont val="Arial"/>
        <family val="2"/>
      </rPr>
      <t xml:space="preserve">36 </t>
    </r>
    <r>
      <rPr>
        <sz val="10"/>
        <color rgb="FF000000"/>
        <rFont val="Arial"/>
        <family val="2"/>
      </rPr>
      <t>Le nom de cette mesure a été modifié en 2022 afin de mieux refléter son champ d’application.</t>
    </r>
    <r>
      <rPr>
        <sz val="10"/>
        <color rgb="FF000000"/>
        <rFont val="Arial"/>
        <family val="2"/>
      </rPr>
      <t xml:space="preserve"> </t>
    </r>
    <r>
      <rPr>
        <sz val="10"/>
        <color rgb="FF000000"/>
        <rFont val="Arial"/>
        <family val="2"/>
      </rPr>
      <t>Aucun changement n’a été apporté à la méthodologie.</t>
    </r>
    <r>
      <rPr>
        <sz val="10"/>
        <color rgb="FF000000"/>
        <rFont val="Arial"/>
        <family val="2"/>
      </rPr>
      <t xml:space="preserve"> </t>
    </r>
    <r>
      <rPr>
        <sz val="10"/>
        <color rgb="FF000000"/>
        <rFont val="Arial"/>
        <family val="2"/>
      </rPr>
      <t>Les petites entreprises sont généralement des sociétés dont le revenu est inférieur à 5 millions de dollars et les moyennes entreprises, des sociétés dont le revenu est supérieur à 5 millions de dollars, mais inférieur à 20 millions de dollars.</t>
    </r>
    <r>
      <rPr>
        <sz val="10"/>
        <color rgb="FF000000"/>
        <rFont val="Arial"/>
        <family val="2"/>
      </rPr>
      <t xml:space="preserve"> </t>
    </r>
    <r>
      <rPr>
        <sz val="10"/>
        <color rgb="FF000000"/>
        <rFont val="Arial"/>
        <family val="2"/>
      </rPr>
      <t>La mesure est considérée au niveau de la relation avec le client, c’est-à-dire les entités juridiques qui ont été regroupées dans une relation, indiquant généralement qu’elles appartiennent aux mêmes personnes.</t>
    </r>
  </si>
  <si>
    <r>
      <rPr>
        <vertAlign val="superscript"/>
        <sz val="10"/>
        <color rgb="FF000000"/>
        <rFont val="Arial"/>
        <family val="2"/>
      </rPr>
      <t xml:space="preserve">37 </t>
    </r>
    <r>
      <rPr>
        <sz val="10"/>
        <color rgb="FF000000"/>
        <rFont val="Arial"/>
        <family val="2"/>
      </rPr>
      <t>En 2022, les nouveaux crédits autorisés aux petites et moyennes entreprises (PME) ou les augmentations comprenaient 1,28 G$ aux petites entreprises (y compris la croissance des prêts de Privabanque) et 3,35 G$ aux moyennes entreprises.</t>
    </r>
  </si>
  <si>
    <r>
      <rPr>
        <vertAlign val="superscript"/>
        <sz val="10"/>
        <color rgb="FF000000"/>
        <rFont val="Arial"/>
        <family val="2"/>
      </rPr>
      <t>38</t>
    </r>
    <r>
      <rPr>
        <sz val="10"/>
        <color rgb="FF000000"/>
        <rFont val="Arial"/>
        <family val="2"/>
      </rPr>
      <t xml:space="preserve"> En 2021, les nouveaux crédits autorisés aux petites et moyennes entreprises (PME) ou les augmentations comprenaient 0,8 G$ aux petites entreprises et 4,0 G$ aux moyennes entreprises.</t>
    </r>
    <r>
      <rPr>
        <sz val="10"/>
        <color rgb="FF000000"/>
        <rFont val="Arial"/>
        <family val="2"/>
      </rPr>
      <t xml:space="preserve"> </t>
    </r>
  </si>
  <si>
    <r>
      <rPr>
        <vertAlign val="superscript"/>
        <sz val="10"/>
        <color rgb="FF000000"/>
        <rFont val="Arial"/>
        <family val="2"/>
      </rPr>
      <t>39</t>
    </r>
    <r>
      <rPr>
        <sz val="10"/>
        <color rgb="FF000000"/>
        <rFont val="Arial"/>
        <family val="2"/>
      </rPr>
      <t xml:space="preserve"> La </t>
    </r>
    <r>
      <rPr>
        <i/>
        <sz val="10"/>
        <color rgb="FF000000"/>
        <rFont val="Arial"/>
        <family val="2"/>
      </rPr>
      <t>Community Reinvestment Act</t>
    </r>
    <r>
      <rPr>
        <sz val="10"/>
        <color rgb="FF000000"/>
        <rFont val="Arial"/>
        <family val="2"/>
      </rPr>
      <t xml:space="preserve"> des États-Unis stipule que les banques américaines doivent répondre aux besoins de leurs collectivités, y compris à ceux des personnes touchant un revenu faible à modeste et dans les régions à revenu faible ou modeste.</t>
    </r>
    <r>
      <rPr>
        <sz val="10"/>
        <color rgb="FF000000"/>
        <rFont val="Arial"/>
        <family val="2"/>
      </rPr>
      <t xml:space="preserve"> </t>
    </r>
    <r>
      <rPr>
        <sz val="10"/>
        <color rgb="FF000000"/>
        <rFont val="Arial"/>
        <family val="2"/>
      </rPr>
      <t>Les activités de développement communautaire permettant d’y parvenir sont les suivantes : soutien aux logements abordables, services communautaires pour les personnes touchant un revenu faible à modeste, aide aux PME et revitalisation des zones délaissées.</t>
    </r>
    <r>
      <rPr>
        <sz val="10"/>
        <color rgb="FF000000"/>
        <rFont val="Arial"/>
        <family val="2"/>
      </rPr>
      <t xml:space="preserve"> </t>
    </r>
  </si>
  <si>
    <r>
      <rPr>
        <vertAlign val="superscript"/>
        <sz val="10"/>
        <color rgb="FF000000"/>
        <rFont val="Arial"/>
      </rPr>
      <t>40</t>
    </r>
    <r>
      <rPr>
        <sz val="10"/>
        <color rgb="FF000000"/>
        <rFont val="Arial"/>
      </rPr>
      <t xml:space="preserve"> Le nombre de logements financés reflète à la fois les logements au taux du marché et les logements abordables dans chaque projet.</t>
    </r>
    <r>
      <rPr>
        <sz val="10"/>
        <color rgb="FF000000"/>
        <rFont val="Arial"/>
      </rPr>
      <t xml:space="preserve"> </t>
    </r>
    <r>
      <rPr>
        <sz val="10"/>
        <color rgb="FF000000"/>
        <rFont val="Arial"/>
      </rPr>
      <t>Selon les directives réglementaires américaines, les projets qui comptent plus de 50 % de logements abordables peuvent être pris en compte dans ce programme.</t>
    </r>
    <r>
      <rPr>
        <sz val="10"/>
        <color rgb="FF000000"/>
        <rFont val="Arial"/>
      </rPr>
      <t xml:space="preserve">  </t>
    </r>
  </si>
  <si>
    <r>
      <rPr>
        <vertAlign val="superscript"/>
        <sz val="10"/>
        <color rgb="FF000000"/>
        <rFont val="Arial"/>
        <family val="2"/>
      </rPr>
      <t>41</t>
    </r>
    <r>
      <rPr>
        <sz val="10"/>
        <color rgb="FF000000"/>
        <rFont val="Arial"/>
        <family val="2"/>
      </rPr>
      <t xml:space="preserve"> Les données de 2021 ont été retraitées en raison d’une erreur de calcul.</t>
    </r>
  </si>
  <si>
    <r>
      <rPr>
        <vertAlign val="superscript"/>
        <sz val="10"/>
        <color rgb="FF000000"/>
        <rFont val="Arial"/>
        <family val="2"/>
      </rPr>
      <t>42</t>
    </r>
    <r>
      <rPr>
        <sz val="10"/>
        <color rgb="FF000000"/>
        <rFont val="Arial"/>
        <family val="2"/>
      </rPr>
      <t> Représente le montant total du financement hypothécaire accordé par CIBC Bank USA à des clients ayant participé au programme d’aide au paiement des frais de clôture aux États-Unis.</t>
    </r>
    <r>
      <rPr>
        <sz val="10"/>
        <color rgb="FF000000"/>
        <rFont val="Arial"/>
        <family val="2"/>
      </rPr>
      <t> </t>
    </r>
  </si>
  <si>
    <r>
      <rPr>
        <vertAlign val="superscript"/>
        <sz val="10"/>
        <color rgb="FF000000"/>
        <rFont val="Arial"/>
      </rPr>
      <t>43</t>
    </r>
    <r>
      <rPr>
        <sz val="10"/>
        <color rgb="FF000000"/>
        <rFont val="Arial"/>
      </rPr>
      <t xml:space="preserve"> Les dons d’entreprise et les commandites communautaires s’entendent de contributions que la Banque CIBC verse au profit d’organismes de bienfaisance et à but non lucratif, y compris à la Fondation CIBC, et qui suivent les principes de contribution établis par la certification Entreprise généreuse d’Imagine Canada.</t>
    </r>
    <r>
      <rPr>
        <sz val="10"/>
        <color rgb="FF000000"/>
        <rFont val="Arial"/>
      </rPr>
      <t xml:space="preserve"> </t>
    </r>
    <r>
      <rPr>
        <sz val="10"/>
        <color rgb="FF000000"/>
        <rFont val="Arial"/>
      </rPr>
      <t>Les commandites communautaires comprennent aussi des contributions versées à des organismes qui peuvent avoir une structure à but lucratif, mais destinées à des activités à visée sociale qui profitent à la collectivité.</t>
    </r>
    <r>
      <rPr>
        <sz val="10"/>
        <color rgb="FF000000"/>
        <rFont val="Arial"/>
      </rPr>
      <t xml:space="preserve"> </t>
    </r>
  </si>
  <si>
    <r>
      <rPr>
        <vertAlign val="superscript"/>
        <sz val="10"/>
        <color rgb="FF000000"/>
        <rFont val="Arial"/>
        <family val="2"/>
      </rPr>
      <t>44</t>
    </r>
    <r>
      <rPr>
        <sz val="10"/>
        <color rgb="FF000000"/>
        <rFont val="Arial"/>
        <family val="2"/>
      </rPr>
      <t xml:space="preserve"> Comprend un don de 10 millions de dollars à la Fondation CIBC et 0,53 million de dollars en salaires versés aux employés qui ont fait du bénévolat pendant les heures de travail.</t>
    </r>
    <r>
      <rPr>
        <sz val="10"/>
        <color rgb="FF000000"/>
        <rFont val="Arial"/>
        <family val="2"/>
      </rPr>
      <t xml:space="preserve">  </t>
    </r>
    <r>
      <rPr>
        <sz val="10"/>
        <color rgb="FF000000"/>
        <rFont val="Arial"/>
        <family val="2"/>
      </rPr>
      <t>Les dons d’entreprise ne comprennent pas les dons de la Fondation CIBC, qui sont déjà compris dans les dons de la Banque CIBC à la Fondation CIBC.</t>
    </r>
  </si>
  <si>
    <r>
      <rPr>
        <vertAlign val="superscript"/>
        <sz val="10"/>
        <color rgb="FF000000"/>
        <rFont val="Arial"/>
        <family val="2"/>
      </rPr>
      <t>45</t>
    </r>
    <r>
      <rPr>
        <sz val="10"/>
        <color rgb="FF000000"/>
        <rFont val="Arial"/>
        <family val="2"/>
      </rPr>
      <t> Comprend un don initial de 70 M$ à la Fondation CIBC.</t>
    </r>
  </si>
  <si>
    <r>
      <rPr>
        <vertAlign val="superscript"/>
        <sz val="10"/>
        <color rgb="FF000000"/>
        <rFont val="Arial"/>
        <family val="2"/>
      </rPr>
      <t>46</t>
    </r>
    <r>
      <rPr>
        <sz val="10"/>
        <color rgb="FF000000"/>
        <rFont val="Arial"/>
        <family val="2"/>
      </rPr>
      <t> En 2021, la méthode relative aux commandites communautaires a été révisée.</t>
    </r>
    <r>
      <rPr>
        <sz val="10"/>
        <color rgb="FF000000"/>
        <rFont val="Arial"/>
        <family val="2"/>
      </rPr>
      <t xml:space="preserve"> </t>
    </r>
    <r>
      <rPr>
        <sz val="10"/>
        <color rgb="FF000000"/>
        <rFont val="Arial"/>
        <family val="2"/>
      </rPr>
      <t>Les données de 2020 ci-dessus n’ont pas été retraitées.</t>
    </r>
  </si>
  <si>
    <r>
      <rPr>
        <vertAlign val="superscript"/>
        <sz val="10"/>
        <color rgb="FF000000"/>
        <rFont val="Arial"/>
        <family val="2"/>
      </rPr>
      <t>47</t>
    </r>
    <r>
      <rPr>
        <sz val="10"/>
        <color rgb="FF000000"/>
        <rFont val="Arial"/>
        <family val="2"/>
      </rPr>
      <t xml:space="preserve"> Les dons des employés désignent les dons et collectes de fonds des employés permanents et des retraités visant à soutenir des organismes de bienfaisance et à but non lucratif, notamment la collecte de fonds de la Journée du miracle CIBC.</t>
    </r>
    <r>
      <rPr>
        <sz val="10"/>
        <color rgb="FF000000"/>
        <rFont val="Arial"/>
        <family val="2"/>
      </rPr>
      <t xml:space="preserve"> </t>
    </r>
  </si>
  <si>
    <r>
      <rPr>
        <vertAlign val="superscript"/>
        <sz val="10"/>
        <color rgb="FF000000"/>
        <rFont val="Arial"/>
      </rPr>
      <t>48</t>
    </r>
    <r>
      <rPr>
        <sz val="10"/>
        <color rgb="FF000000"/>
        <rFont val="Arial"/>
      </rPr>
      <t xml:space="preserve"> En 2022, nous avons divisé les rapports sur les contributions de l’entreprise en deux catégories distinctes (dons de l’entreprise et commandites communautaires) et retraité les données pour 2020 et 2021.</t>
    </r>
    <r>
      <rPr>
        <sz val="10"/>
        <color rgb="FF000000"/>
        <rFont val="Arial"/>
      </rPr>
      <t xml:space="preserve"> </t>
    </r>
    <r>
      <rPr>
        <sz val="10"/>
        <color rgb="FF000000"/>
        <rFont val="Arial"/>
      </rPr>
      <t>De 2016 à 2019, les contributions de l’entreprise ont totalisé 44 millions de dollars, 45 millions de dollars, 60 millions de dollars et 58 millions de dollars, respectivement.</t>
    </r>
    <r>
      <rPr>
        <sz val="10"/>
        <color rgb="FF000000"/>
        <rFont val="Arial"/>
      </rPr>
      <t xml:space="preserve"> </t>
    </r>
  </si>
  <si>
    <r>
      <rPr>
        <vertAlign val="superscript"/>
        <sz val="10"/>
        <color rgb="FF000000"/>
        <rFont val="Arial"/>
        <family val="2"/>
      </rPr>
      <t>49</t>
    </r>
    <r>
      <rPr>
        <sz val="10"/>
        <color rgb="FF000000"/>
        <rFont val="Arial"/>
        <family val="2"/>
      </rPr>
      <t> Les heures de bénévolat de l’Équipe CIBC sont autodéclarées par l’intermédiaire de la plateforme de dons et de bénévolat de la Banque CIBC.</t>
    </r>
    <r>
      <rPr>
        <sz val="10"/>
        <color rgb="FF000000"/>
        <rFont val="Arial"/>
        <family val="2"/>
      </rPr>
      <t xml:space="preserve">  </t>
    </r>
  </si>
  <si>
    <t xml:space="preserve">Produits et solutions durables         </t>
  </si>
  <si>
    <t xml:space="preserve">Produits et solutions durables </t>
  </si>
  <si>
    <t>Finance durable</t>
  </si>
  <si>
    <t>Unité</t>
  </si>
  <si>
    <r>
      <rPr>
        <b/>
        <sz val="10"/>
        <color theme="1"/>
        <rFont val="Arial"/>
        <family val="2"/>
      </rPr>
      <t>Finance durable</t>
    </r>
    <r>
      <rPr>
        <b/>
        <vertAlign val="superscript"/>
        <sz val="10"/>
        <color theme="1"/>
        <rFont val="Arial"/>
        <family val="2"/>
      </rPr>
      <t>1</t>
    </r>
  </si>
  <si>
    <r>
      <rPr>
        <sz val="10"/>
        <color theme="1"/>
        <rFont val="Arial"/>
        <family val="2"/>
      </rPr>
      <t>35,9</t>
    </r>
    <r>
      <rPr>
        <vertAlign val="superscript"/>
        <sz val="10"/>
        <color theme="1"/>
        <rFont val="Arial"/>
        <family val="2"/>
      </rPr>
      <t>2</t>
    </r>
  </si>
  <si>
    <t>Objectif établi en 2018</t>
  </si>
  <si>
    <r>
      <rPr>
        <b/>
        <sz val="10"/>
        <color theme="1"/>
        <rFont val="Arial"/>
        <family val="2"/>
      </rPr>
      <t>Progrès cumulatifs vers l’objectif de 300 G$ sur 12 ans (année de référence 2018)</t>
    </r>
    <r>
      <rPr>
        <b/>
        <vertAlign val="superscript"/>
        <sz val="10"/>
        <color theme="1"/>
        <rFont val="Arial"/>
        <family val="2"/>
      </rPr>
      <t>3</t>
    </r>
  </si>
  <si>
    <t>% atteint</t>
  </si>
  <si>
    <r>
      <rPr>
        <b/>
        <sz val="12"/>
        <color rgb="FFC00000"/>
        <rFont val="Arial"/>
        <family val="2"/>
      </rPr>
      <t>Avoirs en placements responsables</t>
    </r>
    <r>
      <rPr>
        <b/>
        <vertAlign val="superscript"/>
        <sz val="12"/>
        <color rgb="FFC00000"/>
        <rFont val="Arial"/>
        <family val="2"/>
      </rPr>
      <t>4</t>
    </r>
  </si>
  <si>
    <r>
      <rPr>
        <b/>
        <sz val="10"/>
        <color theme="1"/>
        <rFont val="Arial"/>
        <family val="2"/>
      </rPr>
      <t>CIBC Wood Gundy</t>
    </r>
    <r>
      <rPr>
        <b/>
        <vertAlign val="superscript"/>
        <sz val="10"/>
        <color theme="1"/>
        <rFont val="Arial"/>
        <family val="2"/>
      </rPr>
      <t>5,6,7,8</t>
    </r>
  </si>
  <si>
    <r>
      <rPr>
        <b/>
        <sz val="10"/>
        <color theme="1"/>
        <rFont val="Arial"/>
        <family val="2"/>
      </rPr>
      <t>Services Investisseurs CIBC inc.</t>
    </r>
    <r>
      <rPr>
        <b/>
        <vertAlign val="superscript"/>
        <sz val="10"/>
        <color theme="1"/>
        <rFont val="Arial"/>
        <family val="2"/>
      </rPr>
      <t>6,7,8</t>
    </r>
  </si>
  <si>
    <r>
      <rPr>
        <b/>
        <sz val="10"/>
        <color theme="1"/>
        <rFont val="Arial"/>
        <family val="2"/>
      </rPr>
      <t>Gestion d’actifs CIBC</t>
    </r>
    <r>
      <rPr>
        <b/>
        <vertAlign val="superscript"/>
        <sz val="10"/>
        <color theme="1"/>
        <rFont val="Arial"/>
        <family val="2"/>
      </rPr>
      <t>7,8,9</t>
    </r>
  </si>
  <si>
    <r>
      <rPr>
        <b/>
        <sz val="10"/>
        <color theme="1"/>
        <rFont val="Arial"/>
        <family val="2"/>
      </rPr>
      <t>Gestion privée de patrimoine CIBC aux États-Unis</t>
    </r>
    <r>
      <rPr>
        <b/>
        <vertAlign val="superscript"/>
        <sz val="10"/>
        <color theme="1"/>
        <rFont val="Arial"/>
        <family val="2"/>
      </rPr>
      <t>7,9,10</t>
    </r>
  </si>
  <si>
    <t>1 917,9 $ US</t>
  </si>
  <si>
    <t>2 136,0 $ US</t>
  </si>
  <si>
    <t>1 936,0 $ US</t>
  </si>
  <si>
    <t>1 106,0 $ US</t>
  </si>
  <si>
    <t>752,9 $ US</t>
  </si>
  <si>
    <t>597,5 $ US</t>
  </si>
  <si>
    <t>512,5 $ US</t>
  </si>
  <si>
    <t>Principes de l’Équateur</t>
  </si>
  <si>
    <t>Opérations de financement de projets qui ont atteint l’étape de clôture financière en 2022</t>
  </si>
  <si>
    <t>Secteur</t>
  </si>
  <si>
    <t>Catégorie A</t>
  </si>
  <si>
    <t>Catégorie B</t>
  </si>
  <si>
    <t>Catégorie C</t>
  </si>
  <si>
    <t>Exploitations minières</t>
  </si>
  <si>
    <t>Infrastructure</t>
  </si>
  <si>
    <t>Pétrole et gaz</t>
  </si>
  <si>
    <t>Énergie</t>
  </si>
  <si>
    <t>Autres</t>
  </si>
  <si>
    <t>Région</t>
  </si>
  <si>
    <t>Amériques</t>
  </si>
  <si>
    <t>Europe, Moyen-Orient et Afrique</t>
  </si>
  <si>
    <t>Désignation de pays</t>
  </si>
  <si>
    <t>Désigné</t>
  </si>
  <si>
    <t>Non désigné</t>
  </si>
  <si>
    <t>Examen indépendant</t>
  </si>
  <si>
    <t>Oui</t>
  </si>
  <si>
    <t>Non</t>
  </si>
  <si>
    <t>Total</t>
  </si>
  <si>
    <t>Financement d’acquisitions liées à des projets et refinancement lié à des projets qui ont atteint l’étape de clôture financière en 2022</t>
  </si>
  <si>
    <t>Totaux</t>
  </si>
  <si>
    <r>
      <rPr>
        <vertAlign val="superscript"/>
        <sz val="10"/>
        <color theme="1"/>
        <rFont val="Trebuchet MS"/>
        <family val="2"/>
      </rPr>
      <t>Ϯ</t>
    </r>
    <r>
      <rPr>
        <sz val="10"/>
        <color theme="1"/>
        <rFont val="Trebuchet MS"/>
        <family val="2"/>
      </rPr>
      <t> Assurance limitée.</t>
    </r>
    <r>
      <rPr>
        <sz val="10"/>
        <color theme="1"/>
        <rFont val="Trebuchet MS"/>
        <family val="2"/>
      </rPr>
      <t xml:space="preserve"> </t>
    </r>
    <r>
      <rPr>
        <sz val="10"/>
        <color theme="1"/>
        <rFont val="Trebuchet MS"/>
        <family val="2"/>
      </rPr>
      <t>Nos lettres d’assurance peuvent être consultées dans notre bibliothèque liée aux facteurs ESG, sur notre site Web.</t>
    </r>
  </si>
  <si>
    <r>
      <rPr>
        <vertAlign val="superscript"/>
        <sz val="10"/>
        <color rgb="FF000000"/>
        <rFont val="Arial"/>
        <family val="2"/>
      </rPr>
      <t>1</t>
    </r>
    <r>
      <rPr>
        <sz val="10"/>
        <color rgb="FF000000"/>
        <rFont val="Arial"/>
        <family val="2"/>
      </rPr>
      <t> Dans les grandes lignes, les activités de finance durable désignent les activités de client qui appuient, entre autres, des secteurs comme l’énergie renouvelable et sans émissions, l’efficacité énergétique, les infrastructures durables, l’immobilier durable, les logements abordables et l’infrastructure de base, ainsi que des produits comme les produits financiers durables et écologiques.</t>
    </r>
    <r>
      <rPr>
        <sz val="10"/>
        <color rgb="FF000000"/>
        <rFont val="Arial"/>
        <family val="2"/>
      </rPr>
      <t xml:space="preserve"> </t>
    </r>
    <r>
      <rPr>
        <sz val="10"/>
        <color rgb="FF000000"/>
        <rFont val="Arial"/>
        <family val="2"/>
      </rPr>
      <t>Les services offerts par la Banque CIBC dans le cadre de son engagement de mobilisation à l’appui de ces activités de client comprennent des prêts et syndications de prêts, la prise ferme de titres de créance et de participation, des conseils en fusions et acquisitions et des placements à titre d’investisseur chef de file.</t>
    </r>
    <r>
      <rPr>
        <sz val="10"/>
        <color rgb="FF000000"/>
        <rFont val="Arial"/>
        <family val="2"/>
      </rPr>
      <t xml:space="preserve"> </t>
    </r>
    <r>
      <rPr>
        <sz val="10"/>
        <color rgb="FF000000"/>
        <rFont val="Arial"/>
        <family val="2"/>
      </rPr>
      <t>En 2022, notre méthodologie a été mise à jour de façon prospective afin d’inclure les opérations liées au secteur du logement abordable.</t>
    </r>
    <r>
      <rPr>
        <sz val="10"/>
        <color rgb="FF000000"/>
        <rFont val="Arial"/>
        <family val="2"/>
      </rPr>
      <t xml:space="preserve"> </t>
    </r>
    <r>
      <rPr>
        <sz val="10"/>
        <color rgb="FF000000"/>
        <rFont val="Arial"/>
        <family val="2"/>
      </rPr>
      <t>Notre rendement cumulatif de 2018 à 2021 n’a pas été ajusté.</t>
    </r>
    <r>
      <rPr>
        <sz val="10"/>
        <color rgb="FF000000"/>
        <rFont val="Arial"/>
        <family val="2"/>
      </rPr>
      <t xml:space="preserve"> </t>
    </r>
    <r>
      <rPr>
        <sz val="10"/>
        <color rgb="FF000000"/>
        <rFont val="Arial"/>
        <family val="2"/>
      </rPr>
      <t xml:space="preserve">Le secteur du logement abordable comprend les prêts et investissements effectués pour respecter nos obligations en vertu de la </t>
    </r>
    <r>
      <rPr>
        <i/>
        <sz val="10"/>
        <color rgb="FF000000"/>
        <rFont val="Arial"/>
        <family val="2"/>
      </rPr>
      <t xml:space="preserve">Community Reinvestment Act </t>
    </r>
    <r>
      <rPr>
        <sz val="10"/>
        <color rgb="FF000000"/>
        <rFont val="Arial"/>
        <family val="2"/>
      </rPr>
      <t>des États-Unis.</t>
    </r>
  </si>
  <si>
    <r>
      <rPr>
        <vertAlign val="superscript"/>
        <sz val="10"/>
        <color rgb="FF000000"/>
        <rFont val="Arial"/>
        <family val="2"/>
      </rPr>
      <t>2</t>
    </r>
    <r>
      <rPr>
        <sz val="10"/>
        <color rgb="FF000000"/>
        <rFont val="Arial"/>
        <family val="2"/>
      </rPr>
      <t> Nous avons fourni à nos clients des solutions de couverture liées à des activités de finance durable dont le montant nominal s’élève à 1,56 milliard de dollars en 2022 et le total cumulatif de 2018 à 2022, à 6,45 milliards de dollars, et qui sont exclues de notre engagement de mobilisation pour des activités de finance durable.</t>
    </r>
    <r>
      <rPr>
        <sz val="10"/>
        <color rgb="FF000000"/>
        <rFont val="Arial"/>
        <family val="2"/>
      </rPr>
      <t xml:space="preserve"> </t>
    </r>
  </si>
  <si>
    <r>
      <rPr>
        <vertAlign val="superscript"/>
        <sz val="10"/>
        <color rgb="FF000000"/>
        <rFont val="Arial"/>
        <family val="2"/>
      </rPr>
      <t>3</t>
    </r>
    <r>
      <rPr>
        <sz val="10"/>
        <color rgb="FF000000"/>
        <rFont val="Arial"/>
        <family val="2"/>
      </rPr>
      <t> En 2021, la Banque CIBC a annoncé un objectif de financement durable révisé de 300 milliards de dollars d’ici 2030 (2018-2030).</t>
    </r>
    <r>
      <rPr>
        <sz val="10"/>
        <color rgb="FF000000"/>
        <rFont val="Arial"/>
        <family val="2"/>
      </rPr>
      <t xml:space="preserve"> </t>
    </r>
    <r>
      <rPr>
        <sz val="10"/>
        <color rgb="FF000000"/>
        <rFont val="Arial"/>
        <family val="2"/>
      </rPr>
      <t>Cette mesure représente les progrès globaux accomplis vers la réalisation de l’objectif depuis 2018.</t>
    </r>
  </si>
  <si>
    <r>
      <rPr>
        <vertAlign val="superscript"/>
        <sz val="10"/>
        <color rgb="FF000000"/>
        <rFont val="Arial"/>
        <family val="2"/>
      </rPr>
      <t>4</t>
    </r>
    <r>
      <rPr>
        <sz val="10"/>
        <color rgb="FF000000"/>
        <rFont val="Arial"/>
        <family val="2"/>
      </rPr>
      <t xml:space="preserve"> Nos avoirs en placements responsables ne contribuent pas à notre objectif de mobilisation pour des activités de finance durable de 300 milliards de dollars.</t>
    </r>
    <r>
      <rPr>
        <sz val="10"/>
        <color rgb="FF000000"/>
        <rFont val="Arial"/>
        <family val="2"/>
      </rPr>
      <t xml:space="preserve"> </t>
    </r>
    <r>
      <rPr>
        <sz val="10"/>
        <color rgb="FF000000"/>
        <rFont val="Arial"/>
        <family val="2"/>
      </rPr>
      <t>Nos avoirs en placements responsables comprennent des fonds communs de placement ainsi que des mandats institutionnels gérés pour nos clients.</t>
    </r>
  </si>
  <si>
    <r>
      <rPr>
        <vertAlign val="superscript"/>
        <sz val="10"/>
        <color rgb="FF000000"/>
        <rFont val="Arial"/>
        <family val="2"/>
      </rPr>
      <t>5</t>
    </r>
    <r>
      <rPr>
        <sz val="10"/>
        <color rgb="FF000000"/>
        <rFont val="Arial"/>
        <family val="2"/>
      </rPr>
      <t xml:space="preserve"> En 2022, CIBC Wood Gundy a inclus les actifs d’investissement responsable dans les FNB dans son calcul.</t>
    </r>
    <r>
      <rPr>
        <sz val="10"/>
        <color rgb="FF000000"/>
        <rFont val="Arial"/>
        <family val="2"/>
      </rPr>
      <t xml:space="preserve"> </t>
    </r>
    <r>
      <rPr>
        <sz val="10"/>
        <color rgb="FF000000"/>
        <rFont val="Arial"/>
        <family val="2"/>
      </rPr>
      <t>Les résultats de 2021 et de 2020 de Wood Gundy n’ont pas été retraités.</t>
    </r>
    <r>
      <rPr>
        <sz val="10"/>
        <color rgb="FF000000"/>
        <rFont val="Arial"/>
        <family val="2"/>
      </rPr>
      <t xml:space="preserve"> </t>
    </r>
  </si>
  <si>
    <r>
      <rPr>
        <vertAlign val="superscript"/>
        <sz val="10"/>
        <color theme="1"/>
        <rFont val="Arial"/>
        <family val="2"/>
      </rPr>
      <t>6</t>
    </r>
    <r>
      <rPr>
        <sz val="10"/>
        <color theme="1"/>
        <rFont val="Arial"/>
        <family val="2"/>
      </rPr>
      <t> Biens administrés.</t>
    </r>
    <r>
      <rPr>
        <sz val="10"/>
        <color theme="1"/>
        <rFont val="Arial"/>
        <family val="2"/>
      </rPr>
      <t xml:space="preserve"> </t>
    </r>
    <r>
      <rPr>
        <sz val="10"/>
        <color theme="1"/>
        <rFont val="Arial"/>
        <family val="2"/>
      </rPr>
      <t>Biens administrés par la Banque CIBC qui sont la propriété véritable des clients et qui, par conséquent, ne sont pas déclarés dans le bilan consolidé.</t>
    </r>
    <r>
      <rPr>
        <sz val="10"/>
        <color theme="1"/>
        <rFont val="Arial"/>
        <family val="2"/>
      </rPr>
      <t xml:space="preserve"> </t>
    </r>
    <r>
      <rPr>
        <sz val="10"/>
        <color theme="1"/>
        <rFont val="Arial"/>
        <family val="2"/>
      </rPr>
      <t>Les services fournis par la Banque CIBC sont de nature administrative, comme la garde de titres, la production de rapports et la tenue de dossiers relatifs aux clients, la perception de revenus de placement et le règlement d’opérations d’achat et de vente.</t>
    </r>
    <r>
      <rPr>
        <sz val="10"/>
        <color theme="1"/>
        <rFont val="Arial"/>
        <family val="2"/>
      </rPr>
      <t xml:space="preserve"> </t>
    </r>
  </si>
  <si>
    <r>
      <rPr>
        <vertAlign val="superscript"/>
        <sz val="10"/>
        <color theme="1"/>
        <rFont val="Arial"/>
        <family val="2"/>
      </rPr>
      <t>7</t>
    </r>
    <r>
      <rPr>
        <sz val="10"/>
        <color theme="1"/>
        <rFont val="Arial"/>
        <family val="2"/>
      </rPr>
      <t xml:space="preserve"> CIBC Wood Gundy et Services Investisseurs CIBC inc. s’appuient uniquement sur la méthodologie de Morningstar pour repérer les fonds désignés comme des « placements durables ».</t>
    </r>
    <r>
      <rPr>
        <sz val="10"/>
        <color theme="1"/>
        <rFont val="Arial"/>
        <family val="2"/>
      </rPr>
      <t xml:space="preserve"> </t>
    </r>
    <r>
      <rPr>
        <sz val="10"/>
        <color theme="1"/>
        <rFont val="Arial"/>
        <family val="2"/>
      </rPr>
      <t>L’univers des fonds désignés comme des « placements durables » est dynamique et est touché par les lancements et les fermetures de fonds, ainsi que par le fait que la désignation des fonds existants comme des placements durables peut être accordée ou supprimée par Morningstar.</t>
    </r>
    <r>
      <rPr>
        <sz val="10"/>
        <color theme="1"/>
        <rFont val="Arial"/>
        <family val="2"/>
      </rPr>
      <t xml:space="preserve"> </t>
    </r>
    <r>
      <rPr>
        <sz val="10"/>
        <color theme="1"/>
        <rFont val="Arial"/>
        <family val="2"/>
      </rPr>
      <t>GAC et Gestion privée de patrimoine CIBC aux États-Unis utilisent une méthodologie exclusive.</t>
    </r>
    <r>
      <rPr>
        <sz val="10"/>
        <color theme="1"/>
        <rFont val="Arial"/>
        <family val="2"/>
      </rPr>
      <t xml:space="preserve"> </t>
    </r>
    <r>
      <rPr>
        <sz val="10"/>
        <color theme="1"/>
        <rFont val="Arial"/>
        <family val="2"/>
      </rPr>
      <t>Pour en savoir plus, consultez le Rapport sur la gérance et les facteurs ESG de GAC.</t>
    </r>
  </si>
  <si>
    <r>
      <rPr>
        <vertAlign val="superscript"/>
        <sz val="10"/>
        <color theme="1"/>
        <rFont val="Arial"/>
        <family val="2"/>
      </rPr>
      <t>8</t>
    </r>
    <r>
      <rPr>
        <sz val="10"/>
        <color theme="1"/>
        <rFont val="Arial"/>
        <family val="2"/>
      </rPr>
      <t> Les actifs sous gestion de GAC comprennent les placements responsables composés de fonds communs de placement de détail responsables et les placements responsables gérés dans des comptes distincts pour le compte des clients.</t>
    </r>
    <r>
      <rPr>
        <sz val="10"/>
        <color theme="1"/>
        <rFont val="Arial"/>
        <family val="2"/>
      </rPr>
      <t xml:space="preserve"> </t>
    </r>
    <r>
      <rPr>
        <sz val="10"/>
        <color theme="1"/>
        <rFont val="Arial"/>
        <family val="2"/>
      </rPr>
      <t>De plus, les actifs sous gestion peuvent être inclus dans les montants déclarés sous forme de biens administrés pour CIBC Wood Gundy et Services Investisseurs CIBC inc.</t>
    </r>
  </si>
  <si>
    <r>
      <rPr>
        <vertAlign val="superscript"/>
        <sz val="10"/>
        <color theme="1"/>
        <rFont val="Arial"/>
        <family val="2"/>
      </rPr>
      <t>9</t>
    </r>
    <r>
      <rPr>
        <sz val="10"/>
        <color theme="1"/>
        <rFont val="Arial"/>
        <family val="2"/>
      </rPr>
      <t> Actifs sous gestion.</t>
    </r>
    <r>
      <rPr>
        <sz val="10"/>
        <color theme="1"/>
        <rFont val="Arial"/>
        <family val="2"/>
      </rPr>
      <t xml:space="preserve"> </t>
    </r>
    <r>
      <rPr>
        <sz val="10"/>
        <color theme="1"/>
        <rFont val="Arial"/>
        <family val="2"/>
      </rPr>
      <t>Actifs sous gestion par la Banque CIBC qui sont la propriété véritable des clients et qui, par conséquent, ne sont pas déclarés dans le bilan consolidé.</t>
    </r>
    <r>
      <rPr>
        <sz val="10"/>
        <color theme="1"/>
        <rFont val="Arial"/>
        <family val="2"/>
      </rPr>
      <t xml:space="preserve"> </t>
    </r>
    <r>
      <rPr>
        <sz val="10"/>
        <color theme="1"/>
        <rFont val="Arial"/>
        <family val="2"/>
      </rPr>
      <t>Le service fourni à l’égard de ces actifs est une gestion discrétionnaire de portefeuille au nom des clients.</t>
    </r>
  </si>
  <si>
    <r>
      <rPr>
        <vertAlign val="superscript"/>
        <sz val="10"/>
        <color theme="1"/>
        <rFont val="Arial"/>
        <family val="2"/>
      </rPr>
      <t>10</t>
    </r>
    <r>
      <rPr>
        <sz val="10"/>
        <color theme="1"/>
        <rFont val="Arial"/>
        <family val="2"/>
      </rPr>
      <t> En 2021, Gestion privée de patrimoine CIBC aux États-Unis a révisé sa méthodologie de déclaration des placements responsables.</t>
    </r>
    <r>
      <rPr>
        <sz val="10"/>
        <color theme="1"/>
        <rFont val="Arial"/>
        <family val="2"/>
      </rPr>
      <t xml:space="preserve"> </t>
    </r>
    <r>
      <rPr>
        <sz val="10"/>
        <color theme="1"/>
        <rFont val="Arial"/>
        <family val="2"/>
      </rPr>
      <t>Cette nouvelle classification a plombé le montant des avoirs en placements responsables en 2021, malgré la forte croissance de ce segment.</t>
    </r>
    <r>
      <rPr>
        <sz val="10"/>
        <color theme="1"/>
        <rFont val="Arial"/>
        <family val="2"/>
      </rPr>
      <t xml:space="preserve"> </t>
    </r>
    <r>
      <rPr>
        <sz val="10"/>
        <color theme="1"/>
        <rFont val="Arial"/>
        <family val="2"/>
      </rPr>
      <t>Les placements responsables de 2020 n’ont pas été retraités.</t>
    </r>
    <r>
      <rPr>
        <sz val="10"/>
        <color theme="1"/>
        <rFont val="Arial"/>
        <family val="2"/>
      </rPr>
      <t xml:space="preserve"> </t>
    </r>
  </si>
  <si>
    <t>TOTAL HIGH GRADE</t>
  </si>
  <si>
    <t>TOTAL LOW GRADE</t>
  </si>
  <si>
    <t>TOTAL BULK METALLIC</t>
  </si>
  <si>
    <t>TOTAL OTHER</t>
  </si>
  <si>
    <t>pounds</t>
  </si>
  <si>
    <t>tonnes</t>
  </si>
  <si>
    <t>Occupied area (as per annual environmental reports, updated)</t>
  </si>
  <si>
    <t>m2</t>
  </si>
  <si>
    <t>Revenue ($M)</t>
  </si>
  <si>
    <t xml:space="preserve">Environnement        </t>
  </si>
  <si>
    <t>Écoefficacité</t>
  </si>
  <si>
    <r>
      <rPr>
        <b/>
        <sz val="12"/>
        <color rgb="FFC00000"/>
        <rFont val="Arial"/>
        <family val="2"/>
      </rPr>
      <t>Émissions de gaz à effet de serre</t>
    </r>
    <r>
      <rPr>
        <b/>
        <vertAlign val="superscript"/>
        <sz val="12"/>
        <color rgb="FFC00000"/>
        <rFont val="Arial"/>
        <family val="2"/>
      </rPr>
      <t>1,2</t>
    </r>
  </si>
  <si>
    <t xml:space="preserve">Catégories d’émissions 1 et 2 </t>
  </si>
  <si>
    <r>
      <rPr>
        <b/>
        <sz val="10"/>
        <color theme="1"/>
        <rFont val="Arial"/>
        <family val="2"/>
      </rPr>
      <t>2020</t>
    </r>
    <r>
      <rPr>
        <b/>
        <vertAlign val="superscript"/>
        <sz val="10"/>
        <color theme="1"/>
        <rFont val="Arial"/>
        <family val="2"/>
      </rPr>
      <t>7</t>
    </r>
  </si>
  <si>
    <r>
      <rPr>
        <b/>
        <sz val="10"/>
        <color theme="1"/>
        <rFont val="Arial"/>
        <family val="2"/>
      </rPr>
      <t>2019</t>
    </r>
    <r>
      <rPr>
        <b/>
        <vertAlign val="superscript"/>
        <sz val="10"/>
        <color theme="1"/>
        <rFont val="Arial"/>
        <family val="2"/>
      </rPr>
      <t>7</t>
    </r>
  </si>
  <si>
    <r>
      <rPr>
        <b/>
        <sz val="10"/>
        <color theme="1"/>
        <rFont val="Arial"/>
        <family val="2"/>
      </rPr>
      <t>2018</t>
    </r>
    <r>
      <rPr>
        <b/>
        <vertAlign val="superscript"/>
        <sz val="10"/>
        <color theme="1"/>
        <rFont val="Arial"/>
        <family val="2"/>
      </rPr>
      <t>7</t>
    </r>
  </si>
  <si>
    <r>
      <rPr>
        <b/>
        <sz val="10"/>
        <color theme="1"/>
        <rFont val="Arial"/>
        <family val="2"/>
      </rPr>
      <t>2017</t>
    </r>
    <r>
      <rPr>
        <b/>
        <vertAlign val="superscript"/>
        <sz val="10"/>
        <color theme="1"/>
        <rFont val="Arial"/>
        <family val="2"/>
      </rPr>
      <t>6</t>
    </r>
  </si>
  <si>
    <r>
      <rPr>
        <b/>
        <sz val="10"/>
        <color theme="1"/>
        <rFont val="Arial"/>
        <family val="2"/>
      </rPr>
      <t>2016</t>
    </r>
    <r>
      <rPr>
        <b/>
        <vertAlign val="superscript"/>
        <sz val="10"/>
        <color theme="1"/>
        <rFont val="Arial"/>
        <family val="2"/>
      </rPr>
      <t>6</t>
    </r>
  </si>
  <si>
    <r>
      <rPr>
        <b/>
        <sz val="10"/>
        <color theme="1"/>
        <rFont val="Arial"/>
        <family val="2"/>
      </rPr>
      <t>Catégorie d’émissions 1</t>
    </r>
    <r>
      <rPr>
        <b/>
        <vertAlign val="superscript"/>
        <sz val="10"/>
        <color theme="1"/>
        <rFont val="Arial"/>
        <family val="2"/>
      </rPr>
      <t>3</t>
    </r>
    <r>
      <rPr>
        <b/>
        <vertAlign val="superscript"/>
        <sz val="10"/>
        <color theme="1"/>
        <rFont val="Arial"/>
        <family val="2"/>
      </rPr>
      <t xml:space="preserve"> </t>
    </r>
  </si>
  <si>
    <r>
      <rPr>
        <sz val="10"/>
        <color theme="1"/>
        <rFont val="Arial"/>
        <family val="2"/>
      </rPr>
      <t>tonnes d’équivalent CO</t>
    </r>
    <r>
      <rPr>
        <vertAlign val="subscript"/>
        <sz val="10"/>
        <color theme="1"/>
        <rFont val="Arial"/>
        <family val="2"/>
      </rPr>
      <t>2</t>
    </r>
  </si>
  <si>
    <r>
      <rPr>
        <b/>
        <sz val="10"/>
        <color theme="1"/>
        <rFont val="Arial"/>
        <family val="2"/>
      </rPr>
      <t>Catégorie d’émissions 2 (fondées sur l’emplacement)</t>
    </r>
    <r>
      <rPr>
        <b/>
        <vertAlign val="superscript"/>
        <sz val="10"/>
        <color theme="1"/>
        <rFont val="Arial"/>
        <family val="2"/>
      </rPr>
      <t>4</t>
    </r>
  </si>
  <si>
    <t>Total des catégories d’émissions 1 et 2</t>
  </si>
  <si>
    <t>Year-over-year difference (for totaling cumulative reductions)</t>
  </si>
  <si>
    <r>
      <t>tonnes CO</t>
    </r>
    <r>
      <rPr>
        <vertAlign val="subscript"/>
        <sz val="10"/>
        <color theme="1"/>
        <rFont val="Arial"/>
        <family val="2"/>
      </rPr>
      <t>2</t>
    </r>
    <r>
      <rPr>
        <sz val="10"/>
        <color theme="1"/>
        <rFont val="Arial"/>
        <family val="2"/>
      </rPr>
      <t>e</t>
    </r>
  </si>
  <si>
    <t>Réduction des émissions absolues (année de référence 2018)</t>
  </si>
  <si>
    <t>Réduction en %</t>
  </si>
  <si>
    <t>Progrès vers l’objectif de réduction de 30 % des émissions de catégories 1 et 2 sur 10 ans (année de référence 2018)</t>
  </si>
  <si>
    <r>
      <rPr>
        <b/>
        <sz val="10"/>
        <color theme="1"/>
        <rFont val="Arial"/>
        <family val="2"/>
      </rPr>
      <t>Intensité des émissions de GES (par m</t>
    </r>
    <r>
      <rPr>
        <b/>
        <vertAlign val="superscript"/>
        <sz val="10"/>
        <color theme="1"/>
        <rFont val="Arial"/>
        <family val="2"/>
      </rPr>
      <t>2</t>
    </r>
    <r>
      <rPr>
        <b/>
        <sz val="10"/>
        <color theme="1"/>
        <rFont val="Arial"/>
        <family val="2"/>
      </rPr>
      <t>)</t>
    </r>
    <r>
      <rPr>
        <b/>
        <vertAlign val="superscript"/>
        <sz val="10"/>
        <color theme="1"/>
        <rFont val="Arial"/>
        <family val="2"/>
      </rPr>
      <t>5</t>
    </r>
  </si>
  <si>
    <r>
      <rPr>
        <sz val="10"/>
        <color theme="1"/>
        <rFont val="Arial"/>
        <family val="2"/>
      </rPr>
      <t>kg d’équivalent CO</t>
    </r>
    <r>
      <rPr>
        <vertAlign val="subscript"/>
        <sz val="10"/>
        <color theme="1"/>
        <rFont val="Arial"/>
        <family val="2"/>
      </rPr>
      <t>2</t>
    </r>
    <r>
      <rPr>
        <sz val="10"/>
        <color theme="1"/>
        <rFont val="Arial"/>
        <family val="2"/>
      </rPr>
      <t>/m</t>
    </r>
    <r>
      <rPr>
        <vertAlign val="superscript"/>
        <sz val="10"/>
        <color theme="1"/>
        <rFont val="Arial"/>
        <family val="2"/>
      </rPr>
      <t>2</t>
    </r>
  </si>
  <si>
    <r>
      <rPr>
        <b/>
        <sz val="10"/>
        <color theme="1"/>
        <rFont val="Arial"/>
        <family val="2"/>
      </rPr>
      <t>Intensité des émissions de GES (par M$ de revenu)</t>
    </r>
    <r>
      <rPr>
        <b/>
        <vertAlign val="superscript"/>
        <sz val="10"/>
        <color theme="1"/>
        <rFont val="Arial"/>
        <family val="2"/>
      </rPr>
      <t>5</t>
    </r>
  </si>
  <si>
    <r>
      <rPr>
        <sz val="10"/>
        <color theme="1"/>
        <rFont val="Arial"/>
        <family val="2"/>
      </rPr>
      <t>tonnes d’équivalent CO</t>
    </r>
    <r>
      <rPr>
        <vertAlign val="subscript"/>
        <sz val="10"/>
        <color theme="1"/>
        <rFont val="Arial"/>
        <family val="2"/>
      </rPr>
      <t>2</t>
    </r>
    <r>
      <rPr>
        <sz val="10"/>
        <color theme="1"/>
        <rFont val="Arial"/>
        <family val="2"/>
      </rPr>
      <t>/M$ de revenu</t>
    </r>
  </si>
  <si>
    <t>Catégories d’émissions 1 et 2 par pays</t>
  </si>
  <si>
    <t>Catégorie d’émissions 1</t>
  </si>
  <si>
    <t>Catégorie d’émissions 2 (fondées sur l’emplacement)</t>
  </si>
  <si>
    <t>Total du Canada</t>
  </si>
  <si>
    <r>
      <rPr>
        <sz val="10"/>
        <color theme="1"/>
        <rFont val="Arial"/>
        <family val="2"/>
      </rPr>
      <t>Données non disponibles pour les États-Unis</t>
    </r>
    <r>
      <rPr>
        <vertAlign val="superscript"/>
        <sz val="10"/>
        <color theme="1"/>
        <rFont val="Arial"/>
        <family val="2"/>
      </rPr>
      <t>2</t>
    </r>
  </si>
  <si>
    <t>Total des États-Unis</t>
  </si>
  <si>
    <r>
      <rPr>
        <b/>
        <sz val="10"/>
        <color theme="1"/>
        <rFont val="Arial"/>
        <family val="2"/>
      </rPr>
      <t>Catégorie d’émissions 3</t>
    </r>
    <r>
      <rPr>
        <b/>
        <vertAlign val="superscript"/>
        <sz val="10"/>
        <color theme="1"/>
        <rFont val="Arial"/>
        <family val="2"/>
      </rPr>
      <t>8</t>
    </r>
  </si>
  <si>
    <r>
      <rPr>
        <b/>
        <sz val="10"/>
        <color theme="1"/>
        <rFont val="Arial"/>
        <family val="2"/>
      </rPr>
      <t>Consommation interne de papier (Canada et États-Unis)</t>
    </r>
    <r>
      <rPr>
        <b/>
        <vertAlign val="superscript"/>
        <sz val="10"/>
        <color theme="1"/>
        <rFont val="Arial"/>
        <family val="2"/>
      </rPr>
      <t>9</t>
    </r>
  </si>
  <si>
    <r>
      <rPr>
        <b/>
        <sz val="10"/>
        <color theme="1"/>
        <rFont val="Arial"/>
        <family val="2"/>
      </rPr>
      <t>Déplacements professionnels</t>
    </r>
    <r>
      <rPr>
        <b/>
        <vertAlign val="superscript"/>
        <sz val="10"/>
        <color theme="1"/>
        <rFont val="Arial"/>
        <family val="2"/>
      </rPr>
      <t>10</t>
    </r>
  </si>
  <si>
    <t>Sous-locations (Canada et États-Unis)</t>
  </si>
  <si>
    <t>Données non disponibles</t>
  </si>
  <si>
    <t>Total de la catégorie d’émissions 3</t>
  </si>
  <si>
    <t>Total des catégories d’émissions 1, 2 et 3</t>
  </si>
  <si>
    <r>
      <rPr>
        <b/>
        <sz val="10"/>
        <color theme="1"/>
        <rFont val="Arial"/>
        <family val="2"/>
      </rPr>
      <t>tonnes d’équivalent CO</t>
    </r>
    <r>
      <rPr>
        <b/>
        <vertAlign val="subscript"/>
        <sz val="10"/>
        <color theme="1"/>
        <rFont val="Arial"/>
        <family val="2"/>
      </rPr>
      <t>2</t>
    </r>
  </si>
  <si>
    <r>
      <rPr>
        <b/>
        <sz val="12"/>
        <color rgb="FFC00000"/>
        <rFont val="Arial"/>
        <family val="2"/>
      </rPr>
      <t>Consommation d’énergie</t>
    </r>
    <r>
      <rPr>
        <b/>
        <vertAlign val="superscript"/>
        <sz val="12"/>
        <color rgb="FFC00000"/>
        <rFont val="Arial"/>
        <family val="2"/>
      </rPr>
      <t>11,12</t>
    </r>
  </si>
  <si>
    <t>Consommation d’énergie par pays</t>
  </si>
  <si>
    <t>Électricité</t>
  </si>
  <si>
    <t>GJ</t>
  </si>
  <si>
    <t>Gaz naturel</t>
  </si>
  <si>
    <t>Autre (vapeur, mazout, propane, diesel, eau réfrigérée)</t>
  </si>
  <si>
    <r>
      <rPr>
        <sz val="10"/>
        <color theme="1"/>
        <rFont val="Arial"/>
        <family val="2"/>
      </rPr>
      <t>Aucune donnée américaine disponible avant 2018</t>
    </r>
    <r>
      <rPr>
        <vertAlign val="superscript"/>
        <sz val="10"/>
        <color theme="1"/>
        <rFont val="Arial"/>
        <family val="2"/>
      </rPr>
      <t>12</t>
    </r>
  </si>
  <si>
    <t>Consommation d’énergie totale</t>
  </si>
  <si>
    <r>
      <t>Intensité énergétique (par m</t>
    </r>
    <r>
      <rPr>
        <b/>
        <vertAlign val="superscript"/>
        <sz val="10"/>
        <color theme="1"/>
        <rFont val="Arial"/>
        <family val="2"/>
      </rPr>
      <t>2</t>
    </r>
    <r>
      <rPr>
        <b/>
        <sz val="10"/>
        <color theme="1"/>
        <rFont val="Arial"/>
        <family val="2"/>
      </rPr>
      <t>)</t>
    </r>
  </si>
  <si>
    <r>
      <rPr>
        <sz val="10"/>
        <color theme="1"/>
        <rFont val="Arial"/>
        <family val="2"/>
      </rPr>
      <t>GJ/m</t>
    </r>
    <r>
      <rPr>
        <vertAlign val="superscript"/>
        <sz val="10"/>
        <color theme="1"/>
        <rFont val="Arial"/>
        <family val="2"/>
      </rPr>
      <t>2</t>
    </r>
  </si>
  <si>
    <t>Intensité énergétique (par M$ de revenu)</t>
  </si>
  <si>
    <t>GJ/M$ de revenu</t>
  </si>
  <si>
    <r>
      <t>Intensité de l’électricité seulement (par m</t>
    </r>
    <r>
      <rPr>
        <b/>
        <vertAlign val="superscript"/>
        <sz val="10"/>
        <color theme="1"/>
        <rFont val="Arial"/>
        <family val="2"/>
      </rPr>
      <t>2</t>
    </r>
    <r>
      <rPr>
        <b/>
        <sz val="10"/>
        <color theme="1"/>
        <rFont val="Arial"/>
        <family val="2"/>
      </rPr>
      <t>)</t>
    </r>
  </si>
  <si>
    <r>
      <rPr>
        <b/>
        <sz val="12"/>
        <color rgb="FFC00000"/>
        <rFont val="Arial"/>
        <family val="2"/>
      </rPr>
      <t>Émissions de gaz à effet de serre par mode de transport</t>
    </r>
    <r>
      <rPr>
        <b/>
        <vertAlign val="superscript"/>
        <sz val="12"/>
        <color rgb="FFC00000"/>
        <rFont val="Arial"/>
        <family val="2"/>
      </rPr>
      <t>10</t>
    </r>
  </si>
  <si>
    <t>Ventilation détaillée des émissions</t>
  </si>
  <si>
    <r>
      <rPr>
        <b/>
        <sz val="10"/>
        <color theme="1"/>
        <rFont val="Arial"/>
        <family val="2"/>
      </rPr>
      <t>2022</t>
    </r>
    <r>
      <rPr>
        <vertAlign val="superscript"/>
        <sz val="10"/>
        <color theme="1"/>
        <rFont val="Arial"/>
        <family val="2"/>
      </rPr>
      <t>Ϯ</t>
    </r>
  </si>
  <si>
    <r>
      <rPr>
        <b/>
        <sz val="10"/>
        <color theme="1"/>
        <rFont val="Arial"/>
        <family val="2"/>
      </rPr>
      <t>2021</t>
    </r>
    <r>
      <rPr>
        <vertAlign val="superscript"/>
        <sz val="10"/>
        <color theme="1"/>
        <rFont val="Arial"/>
        <family val="2"/>
      </rPr>
      <t>Ϯ</t>
    </r>
  </si>
  <si>
    <r>
      <rPr>
        <b/>
        <sz val="10"/>
        <color theme="1"/>
        <rFont val="Arial"/>
        <family val="2"/>
      </rPr>
      <t>2020</t>
    </r>
    <r>
      <rPr>
        <vertAlign val="superscript"/>
        <sz val="10"/>
        <color theme="1"/>
        <rFont val="Arial"/>
        <family val="2"/>
      </rPr>
      <t>Ϯ</t>
    </r>
  </si>
  <si>
    <r>
      <rPr>
        <b/>
        <sz val="10"/>
        <color theme="1"/>
        <rFont val="Arial"/>
        <family val="2"/>
      </rPr>
      <t>2019</t>
    </r>
    <r>
      <rPr>
        <vertAlign val="superscript"/>
        <sz val="10"/>
        <color theme="1"/>
        <rFont val="Arial"/>
        <family val="2"/>
      </rPr>
      <t>Ϯ</t>
    </r>
  </si>
  <si>
    <t>Canada, États-Unis et Royaume-Uni</t>
  </si>
  <si>
    <t>Transport aérien</t>
  </si>
  <si>
    <r>
      <rPr>
        <b/>
        <sz val="10"/>
        <color theme="1"/>
        <rFont val="Arial"/>
        <family val="2"/>
      </rPr>
      <t>Déplacements en automobile</t>
    </r>
    <r>
      <rPr>
        <b/>
        <vertAlign val="superscript"/>
        <sz val="10"/>
        <color theme="1"/>
        <rFont val="Arial"/>
        <family val="2"/>
      </rPr>
      <t>13</t>
    </r>
  </si>
  <si>
    <t>Transport ferroviaire</t>
  </si>
  <si>
    <t>Total du Canada, des États-Unis et du Royaume-Uni</t>
  </si>
  <si>
    <r>
      <rPr>
        <b/>
        <sz val="10"/>
        <color theme="1"/>
        <rFont val="Arial"/>
        <family val="2"/>
      </rPr>
      <t>Distance parcourue (en km)</t>
    </r>
    <r>
      <rPr>
        <b/>
        <vertAlign val="superscript"/>
        <sz val="10"/>
        <color theme="1"/>
        <rFont val="Arial"/>
        <family val="2"/>
      </rPr>
      <t>14</t>
    </r>
  </si>
  <si>
    <t>km</t>
  </si>
  <si>
    <t>Crédits d’énergie renouvelable (CER)</t>
  </si>
  <si>
    <t>Total des CER achetés appliqués aux émissions liés à l’exploitation au Canada</t>
  </si>
  <si>
    <t>MWh</t>
  </si>
  <si>
    <t>Aucun CER acheté avant 2020</t>
  </si>
  <si>
    <t>Total des CER achetés appliqués aux émissions liés à l’exploitation aux États-Unis</t>
  </si>
  <si>
    <t>Consommation totale d’électricité au Canada et aux États-Unis</t>
  </si>
  <si>
    <r>
      <rPr>
        <b/>
        <sz val="10"/>
        <color theme="1"/>
        <rFont val="Arial"/>
        <family val="2"/>
      </rPr>
      <t>Pourcentage de consommation d’électricité compensée par les achats de CER pendant l’exercice</t>
    </r>
  </si>
  <si>
    <t>Déchets</t>
  </si>
  <si>
    <t>Déchets détournés des sites d’enfouissement</t>
  </si>
  <si>
    <t>Mobilier de bureau remis à neuf</t>
  </si>
  <si>
    <r>
      <rPr>
        <b/>
        <sz val="10"/>
        <color theme="1"/>
        <rFont val="Arial"/>
        <family val="2"/>
      </rPr>
      <t>Déchets électroniques détournés des sites d’enfouissement (recyclage, réutilisation et dons)</t>
    </r>
    <r>
      <rPr>
        <b/>
        <vertAlign val="superscript"/>
        <sz val="10"/>
        <color theme="1"/>
        <rFont val="Arial"/>
        <family val="2"/>
      </rPr>
      <t>15</t>
    </r>
  </si>
  <si>
    <r>
      <rPr>
        <b/>
        <sz val="10"/>
        <color theme="1"/>
        <rFont val="Arial"/>
        <family val="2"/>
      </rPr>
      <t>% de déchets électroniques détournés des sites d’enfouissements</t>
    </r>
    <r>
      <rPr>
        <b/>
        <vertAlign val="superscript"/>
        <sz val="10"/>
        <color theme="1"/>
        <rFont val="Arial"/>
        <family val="2"/>
      </rPr>
      <t>16</t>
    </r>
  </si>
  <si>
    <t>Eau</t>
  </si>
  <si>
    <r>
      <rPr>
        <b/>
        <sz val="10"/>
        <color theme="1"/>
        <rFont val="Arial"/>
        <family val="2"/>
      </rPr>
      <t>Consommation d’eau</t>
    </r>
    <r>
      <rPr>
        <b/>
        <vertAlign val="superscript"/>
        <sz val="10"/>
        <color theme="1"/>
        <rFont val="Arial"/>
        <family val="2"/>
      </rPr>
      <t>17</t>
    </r>
  </si>
  <si>
    <r>
      <rPr>
        <sz val="10"/>
        <color theme="1"/>
        <rFont val="Arial"/>
        <family val="2"/>
      </rPr>
      <t>m</t>
    </r>
    <r>
      <rPr>
        <vertAlign val="superscript"/>
        <sz val="10"/>
        <color theme="1"/>
        <rFont val="Arial"/>
        <family val="2"/>
      </rPr>
      <t>3</t>
    </r>
  </si>
  <si>
    <t>Papier</t>
  </si>
  <si>
    <r>
      <rPr>
        <b/>
        <sz val="10"/>
        <color theme="1"/>
        <rFont val="Arial"/>
        <family val="2"/>
      </rPr>
      <t>Papier par type</t>
    </r>
    <r>
      <rPr>
        <b/>
        <vertAlign val="superscript"/>
        <sz val="10"/>
        <color theme="1"/>
        <rFont val="Arial"/>
        <family val="2"/>
      </rPr>
      <t>18</t>
    </r>
  </si>
  <si>
    <r>
      <rPr>
        <b/>
        <sz val="10"/>
        <color theme="1"/>
        <rFont val="Arial"/>
        <family val="2"/>
      </rPr>
      <t>Papeterie de bureau</t>
    </r>
    <r>
      <rPr>
        <b/>
        <vertAlign val="superscript"/>
        <sz val="10"/>
        <color theme="1"/>
        <rFont val="Arial"/>
        <family val="2"/>
      </rPr>
      <t>19</t>
    </r>
  </si>
  <si>
    <t>Papier d’impression commercial et financier</t>
  </si>
  <si>
    <t>Enveloppes et étiquettes</t>
  </si>
  <si>
    <t>Chèques</t>
  </si>
  <si>
    <t>Relevés</t>
  </si>
  <si>
    <t>Formulaires</t>
  </si>
  <si>
    <t>Marketing</t>
  </si>
  <si>
    <t>Quantité totale de papier</t>
  </si>
  <si>
    <t>Employés équivalents temps plein (ETP)</t>
  </si>
  <si>
    <t>ETP</t>
  </si>
  <si>
    <t>Consommation interne de papier par employé</t>
  </si>
  <si>
    <t>kg/ETP</t>
  </si>
  <si>
    <t>Produits de papier acquis de façon responsable</t>
  </si>
  <si>
    <r>
      <rPr>
        <b/>
        <sz val="10"/>
        <color theme="1"/>
        <rFont val="Arial"/>
        <family val="2"/>
      </rPr>
      <t>% du total certifié par le Forest Stewardship Council (FSC)</t>
    </r>
    <r>
      <rPr>
        <b/>
        <vertAlign val="superscript"/>
        <sz val="10"/>
        <color theme="1"/>
        <rFont val="Arial"/>
        <family val="2"/>
      </rPr>
      <t>18,19,20</t>
    </r>
  </si>
  <si>
    <t>Lieux de travail certifiés LEED</t>
  </si>
  <si>
    <r>
      <rPr>
        <b/>
        <sz val="10"/>
        <color theme="1"/>
        <rFont val="Arial"/>
        <family val="2"/>
      </rPr>
      <t>Lieux de travail certifiés LEED (2007-2022)</t>
    </r>
    <r>
      <rPr>
        <b/>
        <vertAlign val="superscript"/>
        <sz val="10"/>
        <color theme="1"/>
        <rFont val="Arial"/>
        <family val="2"/>
      </rPr>
      <t>21</t>
    </r>
  </si>
  <si>
    <t>Activités aux États-Unis (2022)</t>
  </si>
  <si>
    <t>Activités au Canada (2022)</t>
  </si>
  <si>
    <t>Nombre d’emplacements</t>
  </si>
  <si>
    <r>
      <rPr>
        <b/>
        <sz val="10"/>
        <color theme="1"/>
        <rFont val="Arial"/>
        <family val="2"/>
      </rPr>
      <t>Surface utile occupée (m</t>
    </r>
    <r>
      <rPr>
        <b/>
        <vertAlign val="superscript"/>
        <sz val="10"/>
        <color theme="1"/>
        <rFont val="Arial"/>
        <family val="2"/>
      </rPr>
      <t>2</t>
    </r>
    <r>
      <rPr>
        <b/>
        <sz val="10"/>
        <color theme="1"/>
        <rFont val="Arial"/>
        <family val="2"/>
      </rPr>
      <t>)</t>
    </r>
  </si>
  <si>
    <t>Platine</t>
  </si>
  <si>
    <t>Or</t>
  </si>
  <si>
    <t>Argent</t>
  </si>
  <si>
    <t>Certifié</t>
  </si>
  <si>
    <t>Lieux de travail certifiés LEED (2007-2022)</t>
  </si>
  <si>
    <t>Lieux de travail certifiés LEED en pourcentage de l’espace de travail occupé total</t>
  </si>
  <si>
    <t>Produits respectueux de l’environnement</t>
  </si>
  <si>
    <t>Opérations bancaires électroniques</t>
  </si>
  <si>
    <r>
      <rPr>
        <b/>
        <sz val="10"/>
        <color theme="1"/>
        <rFont val="Arial"/>
        <family val="2"/>
      </rPr>
      <t>Nombre de comptes de clients inscrits aux services bancaires numériques</t>
    </r>
    <r>
      <rPr>
        <b/>
        <vertAlign val="superscript"/>
        <sz val="10"/>
        <color theme="1"/>
        <rFont val="Arial"/>
        <family val="2"/>
      </rPr>
      <t>22</t>
    </r>
    <r>
      <rPr>
        <b/>
        <vertAlign val="superscript"/>
        <sz val="10"/>
        <color theme="1"/>
        <rFont val="Arial"/>
        <family val="2"/>
      </rPr>
      <t xml:space="preserve"> </t>
    </r>
  </si>
  <si>
    <t>cumul, en millions de comptes</t>
  </si>
  <si>
    <r>
      <rPr>
        <b/>
        <sz val="10"/>
        <color theme="1"/>
        <rFont val="Arial"/>
        <family val="2"/>
      </rPr>
      <t>Nombre de comptes de clients avec tenue de dossier électronique</t>
    </r>
    <r>
      <rPr>
        <b/>
        <vertAlign val="superscript"/>
        <sz val="10"/>
        <color theme="1"/>
        <rFont val="Arial"/>
        <family val="2"/>
      </rPr>
      <t>23</t>
    </r>
  </si>
  <si>
    <t xml:space="preserve">Prêts dans des secteurs écologiquement vulnérables </t>
  </si>
  <si>
    <r>
      <rPr>
        <b/>
        <sz val="10"/>
        <color theme="1"/>
        <rFont val="Arial"/>
        <family val="2"/>
      </rPr>
      <t>2020</t>
    </r>
    <r>
      <rPr>
        <b/>
        <vertAlign val="superscript"/>
        <sz val="10"/>
        <color theme="1"/>
        <rFont val="Arial"/>
        <family val="2"/>
      </rPr>
      <t>24</t>
    </r>
  </si>
  <si>
    <r>
      <rPr>
        <b/>
        <sz val="10"/>
        <color theme="1"/>
        <rFont val="Arial"/>
        <family val="2"/>
      </rPr>
      <t>2019</t>
    </r>
    <r>
      <rPr>
        <b/>
        <vertAlign val="superscript"/>
        <sz val="10"/>
        <color theme="1"/>
        <rFont val="Arial"/>
        <family val="2"/>
      </rPr>
      <t>24</t>
    </r>
  </si>
  <si>
    <r>
      <rPr>
        <b/>
        <sz val="10"/>
        <color theme="1"/>
        <rFont val="Arial"/>
        <family val="2"/>
      </rPr>
      <t>2018</t>
    </r>
    <r>
      <rPr>
        <b/>
        <vertAlign val="superscript"/>
        <sz val="10"/>
        <color theme="1"/>
        <rFont val="Arial"/>
        <family val="2"/>
      </rPr>
      <t>24</t>
    </r>
  </si>
  <si>
    <r>
      <rPr>
        <b/>
        <sz val="10"/>
        <color theme="1"/>
        <rFont val="Arial"/>
        <family val="2"/>
      </rPr>
      <t>2017</t>
    </r>
    <r>
      <rPr>
        <b/>
        <vertAlign val="superscript"/>
        <sz val="10"/>
        <color theme="1"/>
        <rFont val="Arial"/>
        <family val="2"/>
      </rPr>
      <t>24</t>
    </r>
  </si>
  <si>
    <t>Exploitation forestière</t>
  </si>
  <si>
    <t>% du total des prêts</t>
  </si>
  <si>
    <t>Services publics</t>
  </si>
  <si>
    <t>Services agricoles</t>
  </si>
  <si>
    <r>
      <rPr>
        <vertAlign val="superscript"/>
        <sz val="10"/>
        <color rgb="FF000000"/>
        <rFont val="Arial"/>
        <family val="2"/>
      </rPr>
      <t>1</t>
    </r>
    <r>
      <rPr>
        <sz val="10"/>
        <color rgb="FF000000"/>
        <rFont val="Arial"/>
        <family val="2"/>
      </rPr>
      <t> La période de déclaration des émissions de GES des catégories 1 et 2 provenant des biens immobiliers et des émissions de GES provenant d’actifs loués et sous-loués (inclus dans la catégorie 3) situés au Canada et aux États-Unis s’étend du 1</t>
    </r>
    <r>
      <rPr>
        <vertAlign val="superscript"/>
        <sz val="10"/>
        <color rgb="FF000000"/>
        <rFont val="Arial"/>
        <family val="2"/>
      </rPr>
      <t>er</t>
    </r>
    <r>
      <rPr>
        <sz val="10"/>
        <color rgb="FF000000"/>
        <rFont val="Arial"/>
        <family val="2"/>
      </rPr>
      <t> août au 31 juillet.</t>
    </r>
    <r>
      <rPr>
        <sz val="10"/>
        <color rgb="FF000000"/>
        <rFont val="Arial"/>
        <family val="2"/>
      </rPr>
      <t xml:space="preserve"> </t>
    </r>
    <r>
      <rPr>
        <sz val="10"/>
        <color rgb="FF000000"/>
        <rFont val="Arial"/>
        <family val="2"/>
      </rPr>
      <t>La période de déclaration des autres sources d’émissions de GES coïncide avec l’exercice financier de la Banque CIBC (du 1</t>
    </r>
    <r>
      <rPr>
        <vertAlign val="superscript"/>
        <sz val="10"/>
        <color rgb="FF000000"/>
        <rFont val="Arial"/>
        <family val="2"/>
      </rPr>
      <t>er</t>
    </r>
    <r>
      <rPr>
        <sz val="10"/>
        <color rgb="FF000000"/>
        <rFont val="Arial"/>
        <family val="2"/>
      </rPr>
      <t> novembre au 31 octobre).</t>
    </r>
    <r>
      <rPr>
        <sz val="10"/>
        <color rgb="FF000000"/>
        <rFont val="Arial"/>
        <family val="2"/>
      </rPr>
      <t xml:space="preserve">  </t>
    </r>
  </si>
  <si>
    <r>
      <rPr>
        <vertAlign val="superscript"/>
        <sz val="10"/>
        <color rgb="FF000000"/>
        <rFont val="Arial"/>
        <family val="2"/>
      </rPr>
      <t>2</t>
    </r>
    <r>
      <rPr>
        <sz val="10"/>
        <color rgb="FF000000"/>
        <rFont val="Arial"/>
        <family val="2"/>
      </rPr>
      <t> Étant donné l’importante augmentation des activités de la Banque CIBC aux États-Unis par suite de l’acquisition de PrivateBancorp, Inc. en 2017, les données sur les émissions de GES (catégories 1 et 2) déclarées pour 2018 à 2022 englobent les données annuelles de toutes nos activités au Canada et aux États-Unis.</t>
    </r>
    <r>
      <rPr>
        <sz val="10"/>
        <color rgb="FF000000"/>
        <rFont val="Arial"/>
        <family val="2"/>
      </rPr>
      <t xml:space="preserve"> </t>
    </r>
    <r>
      <rPr>
        <sz val="10"/>
        <color rgb="FF000000"/>
        <rFont val="Arial"/>
        <family val="2"/>
      </rPr>
      <t>Les données sur les émissions de GES pour 2017 et 2016 portent uniquement sur nos activités au Canada.</t>
    </r>
    <r>
      <rPr>
        <sz val="10"/>
        <color rgb="FF000000"/>
        <rFont val="Arial"/>
        <family val="2"/>
      </rPr>
      <t xml:space="preserve"> </t>
    </r>
    <r>
      <rPr>
        <sz val="10"/>
        <color rgb="FF000000"/>
        <rFont val="Arial"/>
        <family val="2"/>
      </rPr>
      <t>Les données sur les émissions de GES déclarées pour 2018 à 2022 se rapportent à plus de 99 % de notre surface utile occupée totale.</t>
    </r>
    <r>
      <rPr>
        <sz val="10"/>
        <color rgb="FF000000"/>
        <rFont val="Arial"/>
        <family val="2"/>
      </rPr>
      <t xml:space="preserve">  </t>
    </r>
    <r>
      <rPr>
        <sz val="10"/>
        <color rgb="FF000000"/>
        <rFont val="Arial"/>
        <family val="2"/>
      </rPr>
      <t>Les données pour 2016 et 2017 se rapportent à 97 % de notre surface utile occupée totale.</t>
    </r>
    <r>
      <rPr>
        <sz val="10"/>
        <color rgb="FF000000"/>
        <rFont val="Arial"/>
        <family val="2"/>
      </rPr>
      <t xml:space="preserve"> </t>
    </r>
    <r>
      <rPr>
        <sz val="10"/>
        <color rgb="FF000000"/>
        <rFont val="Arial"/>
        <family val="2"/>
      </rPr>
      <t>Les données comprennent des estimations lorsque les données réelles ne sont pas disponibles.</t>
    </r>
    <r>
      <rPr>
        <sz val="10"/>
        <color rgb="FF000000"/>
        <rFont val="Arial"/>
        <family val="2"/>
      </rPr>
      <t xml:space="preserve"> </t>
    </r>
  </si>
  <si>
    <r>
      <rPr>
        <vertAlign val="superscript"/>
        <sz val="10"/>
        <color rgb="FF000000"/>
        <rFont val="Arial"/>
        <family val="2"/>
      </rPr>
      <t>3</t>
    </r>
    <r>
      <rPr>
        <sz val="10"/>
        <color rgb="FF000000"/>
        <rFont val="Arial"/>
        <family val="2"/>
      </rPr>
      <t xml:space="preserve"> Les émissions de catégorie 1 comprennent les émissions directes provenant de la combustion de gaz naturel et de carburant (mazout et propane).</t>
    </r>
  </si>
  <si>
    <r>
      <rPr>
        <vertAlign val="superscript"/>
        <sz val="10"/>
        <color rgb="FF000000"/>
        <rFont val="Arial"/>
      </rPr>
      <t xml:space="preserve">4 </t>
    </r>
    <r>
      <rPr>
        <sz val="10"/>
        <color rgb="FF000000"/>
        <rFont val="Arial"/>
      </rPr>
      <t>Les émissions de catégorie 2 comprennent les émissions indirectes provenant de l’achat d’électricité, de chauffage à la vapeur et d’eau réfrigérée.</t>
    </r>
  </si>
  <si>
    <r>
      <rPr>
        <vertAlign val="superscript"/>
        <sz val="10"/>
        <color rgb="FF000000"/>
        <rFont val="Arial"/>
        <family val="2"/>
      </rPr>
      <t>5</t>
    </r>
    <r>
      <rPr>
        <sz val="10"/>
        <color rgb="FF000000"/>
        <rFont val="Arial"/>
        <family val="2"/>
      </rPr>
      <t> Intensité des émissions de GES des catégories 1 et 2.</t>
    </r>
    <r>
      <rPr>
        <sz val="10"/>
        <color rgb="FF000000"/>
        <rFont val="Arial"/>
        <family val="2"/>
      </rPr>
      <t xml:space="preserve"> </t>
    </r>
    <r>
      <rPr>
        <sz val="10"/>
        <color rgb="FF000000"/>
        <rFont val="Arial"/>
        <family val="2"/>
      </rPr>
      <t>L’intensité des émissions de GES de 2021 (par mètre carré) a été révisée en raison de rajustements des surfaces, tout comme les valeurs connexes d’intensité de l’énergie et de l’électricité pour 2021 pour tenir compte de ce changement.</t>
    </r>
  </si>
  <si>
    <r>
      <rPr>
        <vertAlign val="superscript"/>
        <sz val="10"/>
        <color rgb="FF000000"/>
        <rFont val="Arial"/>
        <family val="2"/>
      </rPr>
      <t>6</t>
    </r>
    <r>
      <rPr>
        <sz val="10"/>
        <color rgb="FF000000"/>
        <rFont val="Arial"/>
        <family val="2"/>
      </rPr>
      <t> Les données sur les émissions des catégories 1 et 2 pour 2016 et 2017 se rapportent à toutes les installations immobilières en location et en propriété au Canada, représentant respectivement environ 91 % et 97 % de notre surface utile occupée totale.</t>
    </r>
    <r>
      <rPr>
        <sz val="10"/>
        <color rgb="FF000000"/>
        <rFont val="Arial"/>
        <family val="2"/>
      </rPr>
      <t xml:space="preserve"> </t>
    </r>
    <r>
      <rPr>
        <sz val="10"/>
        <color rgb="FF000000"/>
        <rFont val="Arial"/>
        <family val="2"/>
      </rPr>
      <t>Au milieu de 2017, la Banque CIBC a fait l’acquisition de la société américaine PrivateBancorp, Inc., et c’est en 2018 que les émissions de GES de celle-ci ont été intégrées pour la première fois dans les résultats.</t>
    </r>
  </si>
  <si>
    <r>
      <rPr>
        <vertAlign val="superscript"/>
        <sz val="10"/>
        <color rgb="FF000000"/>
        <rFont val="Arial"/>
        <family val="2"/>
      </rPr>
      <t>7</t>
    </r>
    <r>
      <rPr>
        <sz val="10"/>
        <color rgb="FF000000"/>
        <rFont val="Arial"/>
        <family val="2"/>
      </rPr>
      <t> Les données sur les émissions des catégories 1 et 2 pour 2018, 2019 et 2020 se rapportent à toutes les installations immobilières en location et en propriété au Canada et aux États-Unis, représentant environ 99 % de notre surface utile occupée totale.</t>
    </r>
    <r>
      <rPr>
        <sz val="10"/>
        <color rgb="FF000000"/>
        <rFont val="Arial"/>
        <family val="2"/>
      </rPr>
      <t xml:space="preserve"> </t>
    </r>
    <r>
      <rPr>
        <sz val="10"/>
        <color rgb="FF000000"/>
        <rFont val="Arial"/>
        <family val="2"/>
      </rPr>
      <t>Les valeurs des émissions des catégories 1 et 2 de la Banque CIBC et les données connexes sur la consommation d’énergie et d’eau pour les exercices 2018, 2019 et 2020 ont été retraitées dans certains cas par suite d’une erreur systémique liée à la méthode de calcul des valeurs de consommation pour ces exercices antérieurs.</t>
    </r>
  </si>
  <si>
    <r>
      <rPr>
        <vertAlign val="superscript"/>
        <sz val="10"/>
        <color rgb="FF000000"/>
        <rFont val="Arial"/>
        <family val="2"/>
      </rPr>
      <t>8</t>
    </r>
    <r>
      <rPr>
        <sz val="10"/>
        <color rgb="FF000000"/>
        <rFont val="Arial"/>
        <family val="2"/>
      </rPr>
      <t> La période de déclaration des émissions de GES de catégorie 3 s’étend du 1</t>
    </r>
    <r>
      <rPr>
        <vertAlign val="superscript"/>
        <sz val="10"/>
        <color rgb="FF000000"/>
        <rFont val="Arial"/>
        <family val="2"/>
      </rPr>
      <t>er</t>
    </r>
    <r>
      <rPr>
        <sz val="10"/>
        <color rgb="FF000000"/>
        <rFont val="Arial"/>
        <family val="2"/>
      </rPr>
      <t> novembre au 31 octobre, sauf dans le cas de celles liées aux actifs loués ou sous-loués, pour lesquels la période de déclaration s’étend plutôt du 1</t>
    </r>
    <r>
      <rPr>
        <vertAlign val="superscript"/>
        <sz val="10"/>
        <color rgb="FF000000"/>
        <rFont val="Arial"/>
        <family val="2"/>
      </rPr>
      <t>er</t>
    </r>
    <r>
      <rPr>
        <sz val="10"/>
        <color rgb="FF000000"/>
        <rFont val="Arial"/>
        <family val="2"/>
      </rPr>
      <t> août au 31 juillet.</t>
    </r>
    <r>
      <rPr>
        <sz val="10"/>
        <color rgb="FF000000"/>
        <rFont val="Arial"/>
        <family val="2"/>
      </rPr>
      <t xml:space="preserve"> </t>
    </r>
    <r>
      <rPr>
        <sz val="10"/>
        <color rgb="FF000000"/>
        <rFont val="Arial"/>
        <family val="2"/>
      </rPr>
      <t>Les valeurs des émissions des catégories 3 de sous-location de la Banque CIBC et les données connexes sur la consommation d’énergie pour les exercices 2018, 2019 et 2020 ont été retraitées dans certains cas par suite d’une erreur systémique liée à la méthode de calcul des valeurs de consommation pour ces exercices antérieurs.</t>
    </r>
  </si>
  <si>
    <r>
      <rPr>
        <vertAlign val="superscript"/>
        <sz val="10"/>
        <color rgb="FF000000"/>
        <rFont val="Arial"/>
        <family val="2"/>
      </rPr>
      <t>9</t>
    </r>
    <r>
      <rPr>
        <sz val="10"/>
        <color rgb="FF000000"/>
        <rFont val="Arial"/>
        <family val="2"/>
      </rPr>
      <t> L’estimation du cycle de vie lié la consommation de papier à l’interne a été réalisée à l’aide d’un calculateur environnemental de l’impact du papier (www.papercalculator.org).</t>
    </r>
  </si>
  <si>
    <r>
      <rPr>
        <vertAlign val="superscript"/>
        <sz val="10"/>
        <color rgb="FF000000"/>
        <rFont val="Arial"/>
      </rPr>
      <t>10</t>
    </r>
    <r>
      <rPr>
        <sz val="10"/>
        <color rgb="FF000000"/>
        <rFont val="Arial"/>
      </rPr>
      <t> Les déplacements professionnels d’employés comprennent les déplacements par avion et par train et l’utilisation d’une voiture pour des raisons professionnelles, pour plus de 99 % des employés.</t>
    </r>
    <r>
      <rPr>
        <sz val="10"/>
        <color rgb="FF000000"/>
        <rFont val="Arial"/>
      </rPr>
      <t xml:space="preserve"> </t>
    </r>
    <r>
      <rPr>
        <sz val="10"/>
        <color rgb="FF000000"/>
        <rFont val="Arial"/>
      </rPr>
      <t>Les données sur les émissions de GES produites par les déplacements professionnels pour 2018, 2019 et 2020 englobent toutes les activités pertinentes au Canada, au Royaume-Uni et aux États-Unis.</t>
    </r>
    <r>
      <rPr>
        <sz val="10"/>
        <color rgb="FF000000"/>
        <rFont val="Arial"/>
      </rPr>
      <t xml:space="preserve"> </t>
    </r>
    <r>
      <rPr>
        <sz val="10"/>
        <color rgb="FF000000"/>
        <rFont val="Arial"/>
      </rPr>
      <t>Les données sur les émissions de GES pour 2016 et 2017 ne comprennent pas les activités associées à l’ancienne société PrivateBancorp, Inc. (aujourd’hui appelée CIBC Bank USA).</t>
    </r>
  </si>
  <si>
    <r>
      <rPr>
        <vertAlign val="superscript"/>
        <sz val="10"/>
        <color rgb="FF000000"/>
        <rFont val="Arial"/>
        <family val="2"/>
      </rPr>
      <t>11</t>
    </r>
    <r>
      <rPr>
        <sz val="10"/>
        <color rgb="FF000000"/>
        <rFont val="Arial"/>
        <family val="2"/>
      </rPr>
      <t> La consommation d’énergie déclarée (directe et indirecte) provient de sources de combustion fixes.</t>
    </r>
  </si>
  <si>
    <r>
      <rPr>
        <vertAlign val="superscript"/>
        <sz val="10"/>
        <color rgb="FF000000"/>
        <rFont val="Arial"/>
        <family val="2"/>
      </rPr>
      <t>12</t>
    </r>
    <r>
      <rPr>
        <sz val="10"/>
        <color rgb="FF000000"/>
        <rFont val="Arial"/>
        <family val="2"/>
      </rPr>
      <t> Étant donné l’importante augmentation de nos activités aux États-Unis par suite de l’acquisition de PrivateBancorp, Inc. en 2017, les données sur la consommation d’énergie déclarées pour 2018, 2019 et 2020 englobent les données annuelles de toutes nos activités au Canada et aux États-Unis.</t>
    </r>
    <r>
      <rPr>
        <sz val="10"/>
        <color rgb="FF000000"/>
        <rFont val="Arial"/>
        <family val="2"/>
      </rPr>
      <t xml:space="preserve"> </t>
    </r>
    <r>
      <rPr>
        <sz val="10"/>
        <color rgb="FF000000"/>
        <rFont val="Arial"/>
        <family val="2"/>
      </rPr>
      <t>Les données sur la consommation d’énergie pour 2016 et 2017 portent uniquement sur nos activités au Canada.</t>
    </r>
  </si>
  <si>
    <r>
      <rPr>
        <vertAlign val="superscript"/>
        <sz val="10"/>
        <color rgb="FF000000"/>
        <rFont val="Arial"/>
        <family val="2"/>
      </rPr>
      <t>13</t>
    </r>
    <r>
      <rPr>
        <sz val="10"/>
        <color rgb="FF000000"/>
        <rFont val="Arial"/>
        <family val="2"/>
      </rPr>
      <t> Les déplacements en automobile comprennent l’utilisation de voitures louées et de véhicules personnels pour les déplacements professionnels d’employés.</t>
    </r>
  </si>
  <si>
    <r>
      <rPr>
        <vertAlign val="superscript"/>
        <sz val="10"/>
        <color rgb="FF000000"/>
        <rFont val="Arial"/>
      </rPr>
      <t>14</t>
    </r>
    <r>
      <rPr>
        <sz val="10"/>
        <color rgb="FF000000"/>
        <rFont val="Arial"/>
      </rPr>
      <t> Les déplacements professionnels d’employés comprennent les déplacements par avion et par train et l’utilisation d’une voiture pour des raisons professionnelles, pour plus de 99 % des employés.</t>
    </r>
    <r>
      <rPr>
        <sz val="10"/>
        <color rgb="FF000000"/>
        <rFont val="Arial"/>
      </rPr>
      <t xml:space="preserve"> </t>
    </r>
    <r>
      <rPr>
        <sz val="10"/>
        <color rgb="FF000000"/>
        <rFont val="Arial"/>
      </rPr>
      <t>Les données sur la distance parcourue de 2018, de 2019 et de 2020 englobent toutes les activités pertinentes au Canada, au Royaume-Uni et aux États-Unis.</t>
    </r>
    <r>
      <rPr>
        <sz val="10"/>
        <color rgb="FF000000"/>
        <rFont val="Arial"/>
      </rPr>
      <t xml:space="preserve">  </t>
    </r>
    <r>
      <rPr>
        <sz val="10"/>
        <color rgb="FF000000"/>
        <rFont val="Arial"/>
      </rPr>
      <t>Les données sur la distance parcourue de 2016 et de 2017 ne comprennent pas les activités associées à l’ancienne société PrivateBancorp, Inc. (aujourd’hui appelée CIBC Bank USA).</t>
    </r>
  </si>
  <si>
    <r>
      <rPr>
        <vertAlign val="superscript"/>
        <sz val="10"/>
        <color rgb="FF000000"/>
        <rFont val="Arial"/>
        <family val="2"/>
      </rPr>
      <t>15</t>
    </r>
    <r>
      <rPr>
        <sz val="10"/>
        <color rgb="FF000000"/>
        <rFont val="Arial"/>
        <family val="2"/>
      </rPr>
      <t> Les données sur les déchets électroniques de 2018, de 2019 et de 2020 englobent toutes les activités pertinentes au Canada, au Royaume-Uni et aux États-Unis.</t>
    </r>
    <r>
      <rPr>
        <sz val="10"/>
        <color rgb="FF000000"/>
        <rFont val="Arial"/>
        <family val="2"/>
      </rPr>
      <t xml:space="preserve"> </t>
    </r>
    <r>
      <rPr>
        <sz val="10"/>
        <color rgb="FF000000"/>
        <rFont val="Arial"/>
        <family val="2"/>
      </rPr>
      <t>Les données sur les déchets électroniques de 2016 et de 2017 ne comprennent pas les déchets électroniques liés à nos activités au Royaume-Uni.</t>
    </r>
  </si>
  <si>
    <r>
      <rPr>
        <vertAlign val="superscript"/>
        <sz val="10"/>
        <color rgb="FF000000"/>
        <rFont val="Arial"/>
        <family val="2"/>
      </rPr>
      <t>16</t>
    </r>
    <r>
      <rPr>
        <sz val="10"/>
        <color rgb="FF000000"/>
        <rFont val="Arial"/>
        <family val="2"/>
      </rPr>
      <t> Les données sur les déchets électroniques détournés des sites d’enfouissement concernent nos activités au Canada, aux États-Unis, au Royaume-Uni et en Asie-Pacifique, et représentent plus de 99 % de notre surface utile occupée totale.</t>
    </r>
  </si>
  <si>
    <r>
      <rPr>
        <vertAlign val="superscript"/>
        <sz val="10"/>
        <color theme="1"/>
        <rFont val="Arial"/>
        <family val="2"/>
      </rPr>
      <t>17</t>
    </r>
    <r>
      <rPr>
        <sz val="10"/>
        <color theme="1"/>
        <rFont val="Arial"/>
        <family val="2"/>
      </rPr>
      <t> À compter de 2020, les données sur la consommation d’eau déclarées englobent les données réelles et estimatives sur la consommation d’eau de nos activités au Canada, et représentent plus de 91 % de notre surface utile occupée totale.</t>
    </r>
    <r>
      <rPr>
        <sz val="10"/>
        <color theme="1"/>
        <rFont val="Arial"/>
        <family val="2"/>
      </rPr>
      <t xml:space="preserve">  </t>
    </r>
    <r>
      <rPr>
        <sz val="10"/>
        <color theme="1"/>
        <rFont val="Arial"/>
        <family val="2"/>
      </rPr>
      <t>Avant 2020, les données sur la consommation d’eau déclarées englobaient les données réelles sur la consommation d’eau de nos activités au Canada, et représentaient environ 48 % de notre surface utile occupée totale.</t>
    </r>
    <r>
      <rPr>
        <sz val="10"/>
        <color theme="1"/>
        <rFont val="Arial"/>
        <family val="2"/>
      </rPr>
      <t xml:space="preserve"> </t>
    </r>
    <r>
      <rPr>
        <sz val="10"/>
        <color theme="1"/>
        <rFont val="Arial"/>
        <family val="2"/>
      </rPr>
      <t>La consommation d’eau en 2019 a été retraitée en raison de rajustements dans les estimations.</t>
    </r>
  </si>
  <si>
    <r>
      <rPr>
        <vertAlign val="superscript"/>
        <sz val="10"/>
        <color theme="1"/>
        <rFont val="Arial"/>
        <family val="2"/>
      </rPr>
      <t>18</t>
    </r>
    <r>
      <rPr>
        <sz val="10"/>
        <color theme="1"/>
        <rFont val="Arial"/>
        <family val="2"/>
      </rPr>
      <t> À moins d’avis contraire, les données déclarées proviennent uniquement de nos activités au Canada.</t>
    </r>
  </si>
  <si>
    <r>
      <rPr>
        <vertAlign val="superscript"/>
        <sz val="10"/>
        <color rgb="FF000000"/>
        <rFont val="Arial"/>
        <family val="2"/>
      </rPr>
      <t>19</t>
    </r>
    <r>
      <rPr>
        <sz val="10"/>
        <color rgb="FF000000"/>
        <rFont val="Arial"/>
        <family val="2"/>
      </rPr>
      <t> Les données sur l’utilisation de papeterie de bureau englobent les données de nos activités au Canada et aux États-Unis, et représentent environ 99 % de notre surface utile occupée totale.</t>
    </r>
  </si>
  <si>
    <r>
      <rPr>
        <vertAlign val="superscript"/>
        <sz val="10"/>
        <color theme="1"/>
        <rFont val="Arial"/>
        <family val="2"/>
      </rPr>
      <t>20</t>
    </r>
    <r>
      <rPr>
        <sz val="10"/>
        <color theme="1"/>
        <rFont val="Arial"/>
        <family val="2"/>
      </rPr>
      <t> Utilisation de papier certifié par le FSC en pourcentage de l’utilisation totale du papier, incluant le papier pour imprimante, les relevés aux clients, les formulaires, les chèques, les enveloppes et le papier d’impression commerciale.</t>
    </r>
  </si>
  <si>
    <r>
      <rPr>
        <vertAlign val="superscript"/>
        <sz val="10"/>
        <color rgb="FF000000"/>
        <rFont val="Arial"/>
        <family val="2"/>
      </rPr>
      <t>21</t>
    </r>
    <r>
      <rPr>
        <sz val="10"/>
        <color rgb="FF000000"/>
        <rFont val="Arial"/>
        <family val="2"/>
      </rPr>
      <t> Les activités aux États-Unis et au Canada représentent environ 99 % de notre surface utile occupée totale.</t>
    </r>
  </si>
  <si>
    <r>
      <rPr>
        <vertAlign val="superscript"/>
        <sz val="10"/>
        <color rgb="FF000000"/>
        <rFont val="Arial"/>
        <family val="2"/>
      </rPr>
      <t>22</t>
    </r>
    <r>
      <rPr>
        <sz val="10"/>
        <color rgb="FF000000"/>
        <rFont val="Arial"/>
        <family val="2"/>
      </rPr>
      <t> L’énoncé « clients inscrits aux services bancaires numériques » désigne les comptes de clients distincts inscrits aux services bancaires mobiles ou en ligne.</t>
    </r>
  </si>
  <si>
    <r>
      <rPr>
        <vertAlign val="superscript"/>
        <sz val="10"/>
        <color rgb="FF000000"/>
        <rFont val="Arial"/>
        <family val="2"/>
      </rPr>
      <t>23</t>
    </r>
    <r>
      <rPr>
        <sz val="10"/>
        <color rgb="FF000000"/>
        <rFont val="Arial"/>
        <family val="2"/>
      </rPr>
      <t xml:space="preserve"> Les rapports sur les comptes de clients avec relevés électroniques pour l’exercice 2022 sont fondés sur les dernières données disponibles au 22 septembre 2022.</t>
    </r>
    <r>
      <rPr>
        <sz val="10"/>
        <color rgb="FF000000"/>
        <rFont val="Arial"/>
        <family val="2"/>
      </rPr>
      <t xml:space="preserve"> </t>
    </r>
    <r>
      <rPr>
        <sz val="10"/>
        <color rgb="FF000000"/>
        <rFont val="Arial"/>
        <family val="2"/>
      </rPr>
      <t>En raison d’un changement aux systèmes de gestion internes, les données reflétant les résultats totaux au 31 octobre 2022 n’étaient pas disponibles et ne pouvaient donc pas être incluses dans les plus récents tableaux de données ESG.</t>
    </r>
  </si>
  <si>
    <r>
      <rPr>
        <vertAlign val="superscript"/>
        <sz val="10"/>
        <color rgb="FF000000"/>
        <rFont val="Arial"/>
        <family val="2"/>
      </rPr>
      <t>24</t>
    </r>
    <r>
      <rPr>
        <sz val="10"/>
        <color rgb="FF000000"/>
        <rFont val="Arial"/>
        <family val="2"/>
      </rPr>
      <t xml:space="preserve"> Certains montants par secteur ont été révisés pour 2020 à 2017 par rapport à ceux présentés précédemment afin de correspondre à notre définition révisée du secteur ou de mieux correspondre aux profils de risque des emprunteurs dans les secteurs pertinents.</t>
    </r>
    <r>
      <rPr>
        <sz val="10"/>
        <color rgb="FF000000"/>
        <rFont val="Arial"/>
        <family val="2"/>
      </rPr>
      <t xml:space="preserve"> </t>
    </r>
    <r>
      <rPr>
        <sz val="10"/>
        <color rgb="FF000000"/>
        <rFont val="Arial"/>
        <family val="2"/>
      </rPr>
      <t>Les montants pour 2016 n’ont pas été révisés.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</si>
</sst>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0.0%"/>
    <numFmt numFmtId="166" formatCode="0.0"/>
    <numFmt numFmtId="167" formatCode="&quot;$&quot;#,##0.0"/>
    <numFmt numFmtId="168" formatCode="#,##0.0"/>
    <numFmt numFmtId="169" formatCode="&quot;$&quot;#,##0.0_);[Red]\(&quot;$&quot;#,##0.0\)"/>
    <numFmt numFmtId="170" formatCode="#,##0&quot;(Ϯ)&quot;"/>
    <numFmt numFmtId="171" formatCode="&quot;$&quot;#,##0"/>
  </numFmts>
  <fonts count="66">
    <font>
      <sz val="10"/>
      <color theme="1"/>
      <name val="Trebuchet MS"/>
      <family val="2"/>
    </font>
    <font>
      <sz val="11"/>
      <color theme="1"/>
      <name val="Arial"/>
      <family val="2"/>
    </font>
    <font>
      <sz val="10"/>
      <color theme="1"/>
      <name val="Trebuchet MS"/>
      <family val="2"/>
    </font>
    <font>
      <b/>
      <sz val="10"/>
      <color theme="1"/>
      <name val="Trebuchet MS"/>
      <family val="2"/>
    </font>
    <font>
      <sz val="10.5"/>
      <name val="Arial"/>
      <family val="2"/>
    </font>
    <font>
      <sz val="11"/>
      <color theme="1"/>
      <name val="Calibri"/>
      <family val="2"/>
    </font>
    <font>
      <b/>
      <sz val="11"/>
      <color theme="1"/>
      <name val="Calibri"/>
      <family val="2"/>
    </font>
    <font>
      <sz val="10"/>
      <name val="Arial"/>
      <family val="2"/>
    </font>
    <font>
      <sz val="11"/>
      <color theme="1"/>
      <name val="Calibri"/>
      <family val="2"/>
      <scheme val="minor"/>
    </font>
    <font>
      <sz val="10"/>
      <name val="Arial"/>
      <family val="2"/>
    </font>
    <font>
      <sz val="11"/>
      <color indexed="8"/>
      <name val="Calibri"/>
      <family val="2"/>
    </font>
    <font>
      <sz val="10"/>
      <color rgb="FF9C0006"/>
      <name val="Arial"/>
      <family val="2"/>
    </font>
    <font>
      <sz val="10"/>
      <color rgb="FF006100"/>
      <name val="Arial"/>
      <family val="2"/>
    </font>
    <font>
      <sz val="11"/>
      <color rgb="FF006100"/>
      <name val="Calibri"/>
      <family val="2"/>
      <scheme val="minor"/>
    </font>
    <font>
      <sz val="10"/>
      <name val="Verdana"/>
      <family val="2"/>
    </font>
    <font>
      <u/>
      <sz val="10"/>
      <color indexed="12"/>
      <name val="Verdana"/>
      <family val="2"/>
    </font>
    <font>
      <sz val="11"/>
      <color rgb="FF9C5700"/>
      <name val="Calibri"/>
      <family val="2"/>
      <scheme val="minor"/>
    </font>
    <font>
      <sz val="7"/>
      <color rgb="FF000000"/>
      <name val="Arial"/>
      <family val="2"/>
    </font>
    <font>
      <sz val="12"/>
      <color theme="1"/>
      <name val="Arial"/>
      <family val="2"/>
    </font>
    <font>
      <sz val="10"/>
      <color theme="1"/>
      <name val="Arial"/>
      <family val="2"/>
    </font>
    <font>
      <b/>
      <sz val="26"/>
      <color theme="1"/>
      <name val="Arial"/>
      <family val="2"/>
    </font>
    <font>
      <b/>
      <sz val="14"/>
      <color theme="1"/>
      <name val="Arial"/>
      <family val="2"/>
    </font>
    <font>
      <b/>
      <sz val="10"/>
      <color theme="1"/>
      <name val="Arial"/>
      <family val="2"/>
    </font>
    <font>
      <vertAlign val="superscript"/>
      <sz val="10"/>
      <color theme="1"/>
      <name val="Arial"/>
      <family val="2"/>
    </font>
    <font>
      <sz val="10"/>
      <color rgb="FF000000"/>
      <name val="Arial"/>
      <family val="2"/>
    </font>
    <font>
      <vertAlign val="superscript"/>
      <sz val="10"/>
      <color rgb="FF000000"/>
      <name val="Arial"/>
      <family val="2"/>
    </font>
    <font>
      <sz val="8"/>
      <color theme="1"/>
      <name val="Arial"/>
      <family val="2"/>
    </font>
    <font>
      <b/>
      <vertAlign val="superscript"/>
      <sz val="14"/>
      <color theme="1"/>
      <name val="Arial"/>
      <family val="2"/>
    </font>
    <font>
      <sz val="9"/>
      <color rgb="FF000000"/>
      <name val="Arial"/>
      <family val="2"/>
    </font>
    <font>
      <b/>
      <vertAlign val="superscript"/>
      <sz val="10"/>
      <color theme="1"/>
      <name val="Arial"/>
      <family val="2"/>
    </font>
    <font>
      <b/>
      <sz val="10"/>
      <color rgb="FF000000"/>
      <name val="Arial"/>
      <family val="2"/>
    </font>
    <font>
      <vertAlign val="superscript"/>
      <sz val="10"/>
      <name val="Arial"/>
      <family val="2"/>
    </font>
    <font>
      <b/>
      <sz val="11"/>
      <color theme="1"/>
      <name val="Arial"/>
      <family val="2"/>
    </font>
    <font>
      <b/>
      <sz val="12"/>
      <color rgb="FFC00000"/>
      <name val="Arial"/>
      <family val="2"/>
    </font>
    <font>
      <b/>
      <vertAlign val="superscript"/>
      <sz val="12"/>
      <color rgb="FFC00000"/>
      <name val="Arial"/>
      <family val="2"/>
    </font>
    <font>
      <vertAlign val="subscript"/>
      <sz val="10"/>
      <color theme="1"/>
      <name val="Arial"/>
      <family val="2"/>
    </font>
    <font>
      <b/>
      <vertAlign val="subscript"/>
      <sz val="10"/>
      <color theme="1"/>
      <name val="Arial"/>
      <family val="2"/>
    </font>
    <font>
      <b/>
      <sz val="10"/>
      <name val="Arial"/>
      <family val="2"/>
    </font>
    <font>
      <sz val="12"/>
      <color rgb="FFC00000"/>
      <name val="Arial"/>
      <family val="2"/>
    </font>
    <font>
      <sz val="14"/>
      <color theme="1"/>
      <name val="Arial"/>
      <family val="2"/>
    </font>
    <font>
      <b/>
      <sz val="11"/>
      <name val="Arial"/>
      <family val="2"/>
    </font>
    <font>
      <sz val="11"/>
      <name val="Arial"/>
      <family val="2"/>
    </font>
    <font>
      <b/>
      <sz val="14"/>
      <color rgb="FF000000"/>
      <name val="Arial"/>
      <family val="2"/>
    </font>
    <font>
      <b/>
      <sz val="12"/>
      <color theme="1"/>
      <name val="Arial"/>
      <family val="2"/>
    </font>
    <font>
      <b/>
      <vertAlign val="superscript"/>
      <sz val="10"/>
      <color rgb="FF000000"/>
      <name val="Arial"/>
      <family val="2"/>
    </font>
    <font>
      <sz val="9"/>
      <color theme="1"/>
      <name val="Arial"/>
      <family val="2"/>
    </font>
    <font>
      <i/>
      <sz val="11"/>
      <color theme="1"/>
      <name val="Arial"/>
      <family val="2"/>
    </font>
    <font>
      <sz val="10"/>
      <name val="Arial"/>
      <family val="2"/>
    </font>
    <font>
      <b/>
      <sz val="10"/>
      <color rgb="FF000000"/>
      <name val="Trebuchet MS"/>
      <family val="2"/>
    </font>
    <font>
      <sz val="10"/>
      <color rgb="FF000000"/>
      <name val="Trebuchet MS"/>
      <family val="2"/>
    </font>
    <font>
      <sz val="10"/>
      <color rgb="FF000000"/>
      <name val="Arial"/>
    </font>
    <font>
      <vertAlign val="superscript"/>
      <sz val="10"/>
      <color rgb="FF000000"/>
      <name val="Arial"/>
    </font>
    <font>
      <b/>
      <sz val="10"/>
      <color rgb="FF000000"/>
      <name val="Arial"/>
    </font>
    <font>
      <b/>
      <vertAlign val="superscript"/>
      <sz val="10"/>
      <color rgb="FF000000"/>
      <name val="Arial"/>
    </font>
    <font>
      <sz val="10"/>
      <name val="Arial"/>
    </font>
    <font>
      <sz val="10"/>
      <color theme="1"/>
      <name val="Arial"/>
    </font>
    <font>
      <b/>
      <vertAlign val="superscript"/>
      <sz val="26"/>
      <color theme="1"/>
      <name val="Arial"/>
      <family val="2"/>
    </font>
    <font>
      <b/>
      <vertAlign val="superscript"/>
      <sz val="11"/>
      <color theme="1"/>
      <name val="Arial"/>
      <family val="2"/>
    </font>
    <font>
      <b/>
      <vertAlign val="superscript"/>
      <sz val="11"/>
      <color rgb="FF000000"/>
      <name val="Arial"/>
      <family val="2"/>
    </font>
    <font>
      <b/>
      <sz val="9"/>
      <color theme="1"/>
      <name val="Arial"/>
      <family val="2"/>
    </font>
    <font>
      <i/>
      <sz val="10"/>
      <color theme="1"/>
      <name val="Arial"/>
      <family val="2"/>
    </font>
    <font>
      <vertAlign val="superscript"/>
      <sz val="10"/>
      <color theme="1"/>
      <name val="Trebuchet MS"/>
      <family val="2"/>
    </font>
    <font>
      <b/>
      <vertAlign val="superscript"/>
      <sz val="9"/>
      <color theme="1"/>
      <name val="Arial"/>
      <family val="2"/>
    </font>
    <font>
      <vertAlign val="superscript"/>
      <sz val="9"/>
      <color theme="1"/>
      <name val="Arial"/>
      <family val="2"/>
    </font>
    <font>
      <sz val="9"/>
      <color rgb="FF000000"/>
      <name val="Calibri"/>
      <family val="2"/>
    </font>
    <font>
      <i/>
      <sz val="10"/>
      <color rgb="FF000000"/>
      <name val="Arial"/>
      <family val="2"/>
    </font>
  </fonts>
  <fills count="16">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rgb="FFFF9B9B"/>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0" tint="-0.249977111117893"/>
        <bgColor indexed="64"/>
      </patternFill>
    </fill>
    <fill>
      <patternFill patternType="solid">
        <fgColor theme="0" tint="-0.249977111117893"/>
        <bgColor rgb="FF000000"/>
      </patternFill>
    </fill>
    <fill>
      <patternFill patternType="solid">
        <fgColor rgb="FFF2F2F2"/>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D9E1F2"/>
        <bgColor indexed="64"/>
      </patternFill>
    </fill>
  </fills>
  <borders count="49">
    <border>
      <left/>
      <right/>
      <top/>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auto="1"/>
      </left>
      <right style="thin">
        <color auto="1"/>
      </right>
      <top style="thin">
        <color auto="1"/>
      </top>
      <bottom/>
      <diagonal/>
    </border>
    <border>
      <left/>
      <right style="thin">
        <color rgb="FF000000"/>
      </right>
      <top style="thin">
        <color auto="1"/>
      </top>
      <bottom style="thin">
        <color auto="1"/>
      </bottom>
      <diagonal/>
    </border>
    <border>
      <left style="thin">
        <color indexed="64"/>
      </left>
      <right style="thin">
        <color rgb="FF000000"/>
      </right>
      <top style="thin">
        <color indexed="64"/>
      </top>
      <bottom style="thin">
        <color indexed="64"/>
      </bottom>
      <diagonal/>
    </border>
    <border>
      <left style="thin">
        <color rgb="FF000000"/>
      </left>
      <right style="thin">
        <color auto="1"/>
      </right>
      <top style="thin">
        <color rgb="FF000000"/>
      </top>
      <bottom style="thin">
        <color auto="1"/>
      </bottom>
      <diagonal/>
    </border>
    <border>
      <left style="thin">
        <color rgb="FF000000"/>
      </left>
      <right/>
      <top style="thin">
        <color auto="1"/>
      </top>
      <bottom style="thin">
        <color auto="1"/>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style="thin">
        <color rgb="FF000000"/>
      </left>
      <right style="thin">
        <color auto="1"/>
      </right>
      <top style="thin">
        <color auto="1"/>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right style="thin">
        <color auto="1"/>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auto="1"/>
      </right>
      <top/>
      <bottom style="thin">
        <color auto="1"/>
      </bottom>
      <diagonal/>
    </border>
    <border>
      <left/>
      <right style="thin">
        <color rgb="FF000000"/>
      </right>
      <top/>
      <bottom style="thin">
        <color auto="1"/>
      </bottom>
      <diagonal/>
    </border>
    <border>
      <left style="thin">
        <color rgb="FF000000"/>
      </left>
      <right style="thin">
        <color auto="1"/>
      </right>
      <top/>
      <bottom style="thin">
        <color rgb="FF000000"/>
      </bottom>
      <diagonal/>
    </border>
    <border>
      <left/>
      <right style="thin">
        <color auto="1"/>
      </right>
      <top/>
      <bottom style="thin">
        <color rgb="FF000000"/>
      </bottom>
      <diagonal/>
    </border>
    <border>
      <left/>
      <right style="thin">
        <color rgb="FF000000"/>
      </right>
      <top/>
      <bottom style="thin">
        <color rgb="FF000000"/>
      </bottom>
      <diagonal/>
    </border>
    <border>
      <left/>
      <right/>
      <top style="thin">
        <color auto="1"/>
      </top>
      <bottom/>
      <diagonal/>
    </border>
    <border>
      <left style="thin">
        <color rgb="FF000000"/>
      </left>
      <right style="thin">
        <color auto="1"/>
      </right>
      <top/>
      <bottom/>
      <diagonal/>
    </border>
    <border>
      <left/>
      <right style="thin">
        <color rgb="FF000000"/>
      </right>
      <top/>
      <bottom/>
      <diagonal/>
    </border>
    <border>
      <left style="thin">
        <color rgb="FF000000"/>
      </left>
      <right/>
      <top/>
      <bottom style="thin">
        <color auto="1"/>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s>
  <cellStyleXfs count="35">
    <xf numFmtId="0" fontId="0" fillId="0" borderId="0"/>
    <xf numFmtId="43" fontId="2" fillId="0" borderId="0" applyFont="0" applyFill="0" applyBorder="0" applyAlignment="0" applyProtection="0"/>
    <xf numFmtId="9" fontId="2" fillId="0" borderId="0" applyFont="0" applyFill="0" applyBorder="0" applyAlignment="0" applyProtection="0"/>
    <xf numFmtId="0" fontId="7" fillId="0" borderId="0"/>
    <xf numFmtId="0" fontId="11" fillId="8" borderId="0" applyNumberFormat="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12" fillId="7" borderId="0" applyNumberFormat="0" applyBorder="0" applyAlignment="0" applyProtection="0"/>
    <xf numFmtId="0" fontId="13" fillId="7" borderId="0" applyNumberFormat="0" applyBorder="0" applyAlignment="0" applyProtection="0"/>
    <xf numFmtId="9" fontId="9"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0" fontId="1" fillId="0" borderId="0"/>
    <xf numFmtId="0" fontId="1" fillId="0" borderId="0"/>
    <xf numFmtId="0" fontId="14" fillId="0" borderId="0"/>
    <xf numFmtId="43" fontId="14" fillId="0" borderId="0" applyFont="0" applyFill="0" applyBorder="0" applyAlignment="0" applyProtection="0"/>
    <xf numFmtId="9" fontId="14" fillId="0" borderId="0" applyFont="0" applyFill="0" applyBorder="0" applyAlignment="0" applyProtection="0"/>
    <xf numFmtId="0" fontId="15" fillId="0" borderId="0" applyNumberFormat="0" applyFill="0" applyBorder="0" applyAlignment="0" applyProtection="0">
      <alignment vertical="top"/>
      <protection locked="0"/>
    </xf>
    <xf numFmtId="0" fontId="16" fillId="9" borderId="0" applyNumberFormat="0" applyBorder="0" applyAlignment="0" applyProtection="0"/>
    <xf numFmtId="0" fontId="8" fillId="0" borderId="0"/>
    <xf numFmtId="43" fontId="8" fillId="0" borderId="0" applyFont="0" applyFill="0" applyBorder="0" applyAlignment="0" applyProtection="0"/>
    <xf numFmtId="0" fontId="14" fillId="0" borderId="0"/>
    <xf numFmtId="0" fontId="14" fillId="0" borderId="0"/>
    <xf numFmtId="0" fontId="8" fillId="0" borderId="0"/>
    <xf numFmtId="0" fontId="47" fillId="0" borderId="0"/>
    <xf numFmtId="43" fontId="4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9" fontId="47" fillId="0" borderId="0" applyFont="0" applyFill="0" applyBorder="0" applyAlignment="0" applyProtection="0"/>
  </cellStyleXfs>
  <cellXfs count="458">
    <xf numFmtId="0" fontId="0" fillId="0" borderId="0" xfId="0"/>
    <xf numFmtId="2" fontId="4" fillId="0" borderId="0" xfId="0" applyNumberFormat="1" applyFont="1" applyAlignment="1">
      <alignment vertical="center"/>
    </xf>
    <xf numFmtId="0" fontId="0" fillId="0" borderId="0" xfId="0" applyAlignment="1">
      <alignment vertical="top"/>
    </xf>
    <xf numFmtId="0" fontId="6" fillId="0" borderId="13" xfId="0" applyFont="1" applyBorder="1" applyAlignment="1">
      <alignment vertical="center"/>
    </xf>
    <xf numFmtId="3" fontId="0" fillId="0" borderId="0" xfId="0" applyNumberFormat="1"/>
    <xf numFmtId="3" fontId="5" fillId="0" borderId="14" xfId="0" applyNumberFormat="1" applyFont="1" applyBorder="1" applyAlignment="1">
      <alignment vertical="center"/>
    </xf>
    <xf numFmtId="0" fontId="6" fillId="0" borderId="15" xfId="0" applyFont="1" applyBorder="1" applyAlignment="1">
      <alignment vertical="center"/>
    </xf>
    <xf numFmtId="3" fontId="5" fillId="0" borderId="16" xfId="0" applyNumberFormat="1" applyFont="1" applyBorder="1" applyAlignment="1">
      <alignment vertical="center"/>
    </xf>
    <xf numFmtId="0" fontId="6" fillId="0" borderId="0" xfId="0" applyFont="1" applyAlignment="1">
      <alignment vertical="center"/>
    </xf>
    <xf numFmtId="0" fontId="6" fillId="0" borderId="17" xfId="0" applyFont="1" applyBorder="1" applyAlignment="1">
      <alignment vertical="center"/>
    </xf>
    <xf numFmtId="0" fontId="3" fillId="0" borderId="0" xfId="0" applyFont="1"/>
    <xf numFmtId="3" fontId="7" fillId="0" borderId="2" xfId="3" applyNumberFormat="1" applyBorder="1" applyAlignment="1">
      <alignment horizontal="right"/>
    </xf>
    <xf numFmtId="0" fontId="18" fillId="0" borderId="0" xfId="0" applyFont="1" applyAlignment="1">
      <alignment vertical="top" wrapText="1"/>
    </xf>
    <xf numFmtId="0" fontId="19" fillId="0" borderId="0" xfId="0" applyFont="1"/>
    <xf numFmtId="0" fontId="22" fillId="0" borderId="2" xfId="0" applyFont="1" applyBorder="1" applyAlignment="1">
      <alignment horizontal="left" vertical="center"/>
    </xf>
    <xf numFmtId="0" fontId="24" fillId="0" borderId="0" xfId="0" quotePrefix="1" applyFont="1"/>
    <xf numFmtId="0" fontId="24" fillId="0" borderId="0" xfId="0" applyFont="1"/>
    <xf numFmtId="0" fontId="19" fillId="0" borderId="0" xfId="0" applyFont="1" applyAlignment="1">
      <alignment horizontal="center"/>
    </xf>
    <xf numFmtId="0" fontId="21" fillId="3" borderId="5" xfId="0" applyFont="1" applyFill="1" applyBorder="1" applyAlignment="1">
      <alignment vertical="center" wrapText="1"/>
    </xf>
    <xf numFmtId="0" fontId="21" fillId="3" borderId="1" xfId="0" applyFont="1" applyFill="1" applyBorder="1" applyAlignment="1">
      <alignment vertical="center" wrapText="1"/>
    </xf>
    <xf numFmtId="0" fontId="21" fillId="3" borderId="3" xfId="0" applyFont="1" applyFill="1" applyBorder="1" applyAlignment="1">
      <alignment vertical="center" wrapText="1"/>
    </xf>
    <xf numFmtId="0" fontId="19" fillId="0" borderId="0" xfId="0" applyFont="1" applyAlignment="1">
      <alignment vertical="center" wrapText="1"/>
    </xf>
    <xf numFmtId="0" fontId="32" fillId="0" borderId="0" xfId="0" applyFont="1" applyAlignment="1">
      <alignment horizontal="center" vertical="center" wrapText="1"/>
    </xf>
    <xf numFmtId="0" fontId="22" fillId="4" borderId="2" xfId="0" applyFont="1" applyFill="1" applyBorder="1" applyAlignment="1">
      <alignment horizontal="left" vertical="center" wrapText="1"/>
    </xf>
    <xf numFmtId="0" fontId="22" fillId="4" borderId="2" xfId="0" applyFont="1" applyFill="1" applyBorder="1" applyAlignment="1">
      <alignment horizontal="center" vertical="center" wrapText="1"/>
    </xf>
    <xf numFmtId="0" fontId="22" fillId="4" borderId="2" xfId="0" quotePrefix="1" applyFont="1" applyFill="1" applyBorder="1" applyAlignment="1">
      <alignment horizontal="center" vertical="center" wrapText="1"/>
    </xf>
    <xf numFmtId="0" fontId="32" fillId="0" borderId="0" xfId="0" applyFont="1" applyAlignment="1">
      <alignment vertical="center" wrapText="1"/>
    </xf>
    <xf numFmtId="0" fontId="22" fillId="2" borderId="2" xfId="0" applyFont="1" applyFill="1" applyBorder="1" applyAlignment="1">
      <alignment horizontal="left" vertical="center" wrapText="1"/>
    </xf>
    <xf numFmtId="0" fontId="19" fillId="2" borderId="2" xfId="0" applyFont="1" applyFill="1" applyBorder="1" applyAlignment="1">
      <alignment horizontal="center" vertical="center" wrapText="1"/>
    </xf>
    <xf numFmtId="170" fontId="19" fillId="0" borderId="2" xfId="0" applyNumberFormat="1" applyFont="1" applyBorder="1" applyAlignment="1">
      <alignment horizontal="center" vertical="center" wrapText="1"/>
    </xf>
    <xf numFmtId="3" fontId="19" fillId="0" borderId="2" xfId="0" applyNumberFormat="1" applyFont="1" applyBorder="1" applyAlignment="1">
      <alignment horizontal="center" vertical="center" wrapText="1"/>
    </xf>
    <xf numFmtId="3" fontId="19" fillId="2" borderId="2" xfId="0" applyNumberFormat="1" applyFont="1" applyFill="1" applyBorder="1" applyAlignment="1">
      <alignment horizontal="center" vertical="center" wrapText="1"/>
    </xf>
    <xf numFmtId="0" fontId="22" fillId="6" borderId="2" xfId="0" applyFont="1" applyFill="1" applyBorder="1" applyAlignment="1">
      <alignment horizontal="left" vertical="center" wrapText="1"/>
    </xf>
    <xf numFmtId="0" fontId="19" fillId="6" borderId="2" xfId="0" applyFont="1" applyFill="1" applyBorder="1" applyAlignment="1">
      <alignment horizontal="center" vertical="center" wrapText="1"/>
    </xf>
    <xf numFmtId="3" fontId="19" fillId="6" borderId="2" xfId="0" applyNumberFormat="1" applyFont="1" applyFill="1" applyBorder="1" applyAlignment="1">
      <alignment horizontal="center" vertical="center" wrapText="1"/>
    </xf>
    <xf numFmtId="165" fontId="22" fillId="0" borderId="2" xfId="0" applyNumberFormat="1" applyFont="1" applyBorder="1" applyAlignment="1">
      <alignment horizontal="center" vertical="center" wrapText="1"/>
    </xf>
    <xf numFmtId="0" fontId="22" fillId="0" borderId="2" xfId="0" applyFont="1" applyBorder="1" applyAlignment="1">
      <alignment horizontal="left" vertical="center" wrapText="1"/>
    </xf>
    <xf numFmtId="0" fontId="19" fillId="0" borderId="2" xfId="0" applyFont="1" applyBorder="1" applyAlignment="1">
      <alignment horizontal="center" vertical="center" wrapText="1"/>
    </xf>
    <xf numFmtId="165" fontId="19" fillId="0" borderId="2" xfId="0" applyNumberFormat="1" applyFont="1" applyBorder="1" applyAlignment="1">
      <alignment horizontal="center" vertical="center" wrapText="1"/>
    </xf>
    <xf numFmtId="0" fontId="22" fillId="0" borderId="2" xfId="0" applyFont="1" applyBorder="1" applyAlignment="1">
      <alignment horizontal="center" vertical="center" wrapText="1"/>
    </xf>
    <xf numFmtId="0" fontId="22" fillId="2" borderId="2" xfId="0" applyFont="1" applyFill="1" applyBorder="1" applyAlignment="1">
      <alignment horizontal="center" vertical="center" wrapText="1"/>
    </xf>
    <xf numFmtId="168" fontId="22" fillId="0" borderId="2" xfId="0" applyNumberFormat="1" applyFont="1" applyBorder="1" applyAlignment="1">
      <alignment horizontal="center" vertical="center" wrapText="1"/>
    </xf>
    <xf numFmtId="2" fontId="19" fillId="0" borderId="2" xfId="0" applyNumberFormat="1" applyFont="1" applyBorder="1" applyAlignment="1">
      <alignment horizontal="center" vertical="center" wrapText="1"/>
    </xf>
    <xf numFmtId="2" fontId="19" fillId="2" borderId="2" xfId="0" applyNumberFormat="1" applyFont="1" applyFill="1" applyBorder="1" applyAlignment="1">
      <alignment horizontal="center" vertical="center" wrapText="1"/>
    </xf>
    <xf numFmtId="0" fontId="22" fillId="4" borderId="5" xfId="0" applyFont="1" applyFill="1" applyBorder="1" applyAlignment="1">
      <alignment vertical="center" wrapText="1"/>
    </xf>
    <xf numFmtId="0" fontId="22" fillId="4" borderId="1" xfId="0" applyFont="1" applyFill="1" applyBorder="1" applyAlignment="1">
      <alignment vertical="center" wrapText="1"/>
    </xf>
    <xf numFmtId="0" fontId="22" fillId="4" borderId="3" xfId="0" applyFont="1" applyFill="1" applyBorder="1" applyAlignment="1">
      <alignment vertical="center" wrapText="1"/>
    </xf>
    <xf numFmtId="0" fontId="22" fillId="5" borderId="2" xfId="0" applyFont="1" applyFill="1" applyBorder="1" applyAlignment="1">
      <alignment vertical="center" wrapText="1"/>
    </xf>
    <xf numFmtId="0" fontId="22" fillId="5" borderId="5" xfId="0" applyFont="1" applyFill="1" applyBorder="1" applyAlignment="1">
      <alignment vertical="center" wrapText="1"/>
    </xf>
    <xf numFmtId="0" fontId="22" fillId="5" borderId="1" xfId="0" applyFont="1" applyFill="1" applyBorder="1" applyAlignment="1">
      <alignment vertical="center" wrapText="1"/>
    </xf>
    <xf numFmtId="0" fontId="22" fillId="5" borderId="39" xfId="0" applyFont="1" applyFill="1" applyBorder="1" applyAlignment="1">
      <alignment vertical="center" wrapText="1"/>
    </xf>
    <xf numFmtId="3" fontId="19" fillId="0" borderId="5" xfId="0" applyNumberFormat="1" applyFont="1" applyBorder="1" applyAlignment="1">
      <alignment horizontal="center" vertical="center" wrapText="1"/>
    </xf>
    <xf numFmtId="3" fontId="19" fillId="0" borderId="12" xfId="0" applyNumberFormat="1" applyFont="1" applyBorder="1" applyAlignment="1">
      <alignment vertical="center" wrapText="1"/>
    </xf>
    <xf numFmtId="3" fontId="19" fillId="0" borderId="11" xfId="0" applyNumberFormat="1" applyFont="1" applyBorder="1" applyAlignment="1">
      <alignment vertical="center" wrapText="1"/>
    </xf>
    <xf numFmtId="3" fontId="19" fillId="0" borderId="9" xfId="0" applyNumberFormat="1" applyFont="1" applyBorder="1" applyAlignment="1">
      <alignment vertical="center" wrapText="1"/>
    </xf>
    <xf numFmtId="3" fontId="19" fillId="0" borderId="10" xfId="0" applyNumberFormat="1" applyFont="1" applyBorder="1" applyAlignment="1">
      <alignment vertical="center" wrapText="1"/>
    </xf>
    <xf numFmtId="3" fontId="19" fillId="0" borderId="18" xfId="0" applyNumberFormat="1" applyFont="1" applyBorder="1" applyAlignment="1">
      <alignment horizontal="center" vertical="center" wrapText="1"/>
    </xf>
    <xf numFmtId="3" fontId="19" fillId="0" borderId="4" xfId="0" applyNumberFormat="1" applyFont="1" applyBorder="1" applyAlignment="1">
      <alignment vertical="center" wrapText="1"/>
    </xf>
    <xf numFmtId="170" fontId="22" fillId="4" borderId="2" xfId="0" applyNumberFormat="1" applyFont="1" applyFill="1" applyBorder="1" applyAlignment="1">
      <alignment horizontal="center" vertical="center" wrapText="1"/>
    </xf>
    <xf numFmtId="3" fontId="22" fillId="4" borderId="2" xfId="0" applyNumberFormat="1" applyFont="1" applyFill="1" applyBorder="1" applyAlignment="1">
      <alignment horizontal="center" vertical="center" wrapText="1"/>
    </xf>
    <xf numFmtId="0" fontId="33" fillId="2" borderId="5" xfId="0" applyFont="1" applyFill="1" applyBorder="1" applyAlignment="1">
      <alignment vertical="center" wrapText="1"/>
    </xf>
    <xf numFmtId="0" fontId="18" fillId="0" borderId="1" xfId="0" applyFont="1" applyBorder="1" applyAlignment="1">
      <alignment vertical="center" wrapText="1"/>
    </xf>
    <xf numFmtId="170" fontId="18" fillId="0" borderId="1" xfId="0" applyNumberFormat="1" applyFont="1" applyBorder="1" applyAlignment="1">
      <alignment vertical="center" wrapText="1"/>
    </xf>
    <xf numFmtId="3" fontId="18" fillId="0" borderId="1" xfId="0" applyNumberFormat="1" applyFont="1" applyBorder="1" applyAlignment="1">
      <alignment vertical="center" wrapText="1"/>
    </xf>
    <xf numFmtId="0" fontId="19" fillId="0" borderId="3" xfId="0" applyFont="1" applyBorder="1" applyAlignment="1">
      <alignment vertical="center" wrapText="1"/>
    </xf>
    <xf numFmtId="0" fontId="37" fillId="4" borderId="2" xfId="0" applyFont="1" applyFill="1" applyBorder="1" applyAlignment="1">
      <alignment horizontal="left" vertical="center" wrapText="1"/>
    </xf>
    <xf numFmtId="3" fontId="22" fillId="5" borderId="1" xfId="0" applyNumberFormat="1" applyFont="1" applyFill="1" applyBorder="1" applyAlignment="1">
      <alignment vertical="center" wrapText="1"/>
    </xf>
    <xf numFmtId="3" fontId="19" fillId="0" borderId="6" xfId="0" applyNumberFormat="1" applyFont="1" applyBorder="1" applyAlignment="1">
      <alignment vertical="center" wrapText="1"/>
    </xf>
    <xf numFmtId="0" fontId="22" fillId="5" borderId="2" xfId="0" applyFont="1" applyFill="1" applyBorder="1" applyAlignment="1">
      <alignment horizontal="left" vertical="center" wrapText="1"/>
    </xf>
    <xf numFmtId="0" fontId="19" fillId="5" borderId="2" xfId="0" applyFont="1" applyFill="1" applyBorder="1" applyAlignment="1">
      <alignment horizontal="center" vertical="center" wrapText="1"/>
    </xf>
    <xf numFmtId="3" fontId="19" fillId="5" borderId="2" xfId="0" applyNumberFormat="1" applyFont="1" applyFill="1" applyBorder="1" applyAlignment="1">
      <alignment horizontal="center" vertical="center" wrapText="1"/>
    </xf>
    <xf numFmtId="166" fontId="19" fillId="0" borderId="2" xfId="0" applyNumberFormat="1" applyFont="1" applyBorder="1" applyAlignment="1">
      <alignment horizontal="center" vertical="center" wrapText="1"/>
    </xf>
    <xf numFmtId="166" fontId="19" fillId="2" borderId="2" xfId="0" applyNumberFormat="1" applyFont="1" applyFill="1" applyBorder="1" applyAlignment="1">
      <alignment horizontal="center" vertical="center" wrapText="1"/>
    </xf>
    <xf numFmtId="0" fontId="33" fillId="2" borderId="2" xfId="0" applyFont="1" applyFill="1" applyBorder="1" applyAlignment="1">
      <alignment vertical="center" wrapText="1"/>
    </xf>
    <xf numFmtId="0" fontId="19" fillId="0" borderId="2" xfId="0" applyFont="1" applyBorder="1" applyAlignment="1">
      <alignment vertical="center" wrapText="1"/>
    </xf>
    <xf numFmtId="3" fontId="19" fillId="0" borderId="18" xfId="0" applyNumberFormat="1" applyFont="1" applyBorder="1" applyAlignment="1">
      <alignment horizontal="center" wrapText="1"/>
    </xf>
    <xf numFmtId="0" fontId="22" fillId="4" borderId="4" xfId="0" applyFont="1" applyFill="1" applyBorder="1" applyAlignment="1">
      <alignment horizontal="left" vertical="center" wrapText="1"/>
    </xf>
    <xf numFmtId="0" fontId="22" fillId="4" borderId="4" xfId="0" applyFont="1" applyFill="1" applyBorder="1" applyAlignment="1">
      <alignment horizontal="center" vertical="center" wrapText="1"/>
    </xf>
    <xf numFmtId="9" fontId="19" fillId="0" borderId="2" xfId="0" applyNumberFormat="1" applyFont="1" applyBorder="1" applyAlignment="1">
      <alignment horizontal="center" vertical="center" wrapText="1"/>
    </xf>
    <xf numFmtId="0" fontId="38" fillId="0" borderId="2" xfId="0" applyFont="1" applyBorder="1" applyAlignment="1">
      <alignment vertical="center" wrapText="1"/>
    </xf>
    <xf numFmtId="3" fontId="19" fillId="0" borderId="2" xfId="1" applyNumberFormat="1" applyFont="1" applyFill="1" applyBorder="1" applyAlignment="1">
      <alignment horizontal="center" vertical="center" wrapText="1"/>
    </xf>
    <xf numFmtId="0" fontId="19" fillId="0" borderId="0" xfId="0" applyFont="1" applyAlignment="1">
      <alignment horizontal="center" vertical="center" wrapText="1"/>
    </xf>
    <xf numFmtId="3" fontId="19" fillId="0" borderId="0" xfId="0" applyNumberFormat="1" applyFont="1" applyAlignment="1">
      <alignment horizontal="center" vertical="center" wrapText="1"/>
    </xf>
    <xf numFmtId="166" fontId="22" fillId="0" borderId="2" xfId="0" applyNumberFormat="1" applyFont="1" applyBorder="1" applyAlignment="1">
      <alignment horizontal="center" vertical="center" wrapText="1"/>
    </xf>
    <xf numFmtId="0" fontId="22" fillId="5" borderId="3" xfId="0" applyFont="1" applyFill="1" applyBorder="1" applyAlignment="1">
      <alignment vertical="center" wrapText="1"/>
    </xf>
    <xf numFmtId="9" fontId="22" fillId="0" borderId="2" xfId="0" applyNumberFormat="1" applyFont="1" applyBorder="1" applyAlignment="1">
      <alignment horizontal="center" vertical="center" wrapText="1"/>
    </xf>
    <xf numFmtId="3" fontId="22" fillId="4" borderId="18" xfId="0" applyNumberFormat="1" applyFont="1" applyFill="1" applyBorder="1" applyAlignment="1">
      <alignment vertical="center" wrapText="1"/>
    </xf>
    <xf numFmtId="0" fontId="22" fillId="4" borderId="5" xfId="0" applyFont="1" applyFill="1" applyBorder="1" applyAlignment="1">
      <alignment horizontal="center" vertical="center" wrapText="1"/>
    </xf>
    <xf numFmtId="3" fontId="22" fillId="4" borderId="4" xfId="0" applyNumberFormat="1" applyFont="1" applyFill="1" applyBorder="1" applyAlignment="1">
      <alignment vertical="center" wrapText="1"/>
    </xf>
    <xf numFmtId="3" fontId="19" fillId="0" borderId="5" xfId="1" applyNumberFormat="1" applyFont="1" applyFill="1" applyBorder="1" applyAlignment="1">
      <alignment horizontal="center" vertical="center" wrapText="1"/>
    </xf>
    <xf numFmtId="3" fontId="19" fillId="0" borderId="2" xfId="1" applyNumberFormat="1" applyFont="1" applyFill="1" applyBorder="1" applyAlignment="1">
      <alignment vertical="center" wrapText="1"/>
    </xf>
    <xf numFmtId="3" fontId="19" fillId="0" borderId="3" xfId="1" applyNumberFormat="1" applyFont="1" applyFill="1" applyBorder="1" applyAlignment="1">
      <alignment vertical="center" wrapText="1"/>
    </xf>
    <xf numFmtId="3" fontId="22" fillId="4" borderId="2" xfId="0" applyNumberFormat="1" applyFont="1" applyFill="1" applyBorder="1" applyAlignment="1">
      <alignment horizontal="left" vertical="center" wrapText="1"/>
    </xf>
    <xf numFmtId="3" fontId="22" fillId="2" borderId="2" xfId="0" applyNumberFormat="1" applyFont="1" applyFill="1" applyBorder="1" applyAlignment="1">
      <alignment horizontal="left" vertical="center" wrapText="1"/>
    </xf>
    <xf numFmtId="165" fontId="19" fillId="2" borderId="2" xfId="0" applyNumberFormat="1" applyFont="1" applyFill="1" applyBorder="1" applyAlignment="1">
      <alignment horizontal="center" vertical="center" wrapText="1"/>
    </xf>
    <xf numFmtId="0" fontId="22" fillId="0" borderId="0" xfId="0" applyFont="1" applyAlignment="1">
      <alignment horizontal="left" vertical="center" wrapText="1"/>
    </xf>
    <xf numFmtId="0" fontId="33" fillId="0" borderId="5" xfId="0" applyFont="1" applyBorder="1" applyAlignment="1">
      <alignment vertical="center" wrapText="1"/>
    </xf>
    <xf numFmtId="0" fontId="33" fillId="0" borderId="1" xfId="0" applyFont="1" applyBorder="1" applyAlignment="1">
      <alignment vertical="center" wrapText="1"/>
    </xf>
    <xf numFmtId="0" fontId="33" fillId="0" borderId="3" xfId="0" applyFont="1" applyBorder="1" applyAlignment="1">
      <alignment vertical="center" wrapText="1"/>
    </xf>
    <xf numFmtId="3" fontId="22" fillId="5" borderId="5" xfId="0" applyNumberFormat="1" applyFont="1" applyFill="1" applyBorder="1" applyAlignment="1">
      <alignment vertical="center" wrapText="1"/>
    </xf>
    <xf numFmtId="3" fontId="22" fillId="5" borderId="3" xfId="0" applyNumberFormat="1" applyFont="1" applyFill="1" applyBorder="1" applyAlignment="1">
      <alignment vertical="center" wrapText="1"/>
    </xf>
    <xf numFmtId="166" fontId="19" fillId="0" borderId="2" xfId="1" applyNumberFormat="1" applyFont="1" applyFill="1" applyBorder="1" applyAlignment="1">
      <alignment horizontal="center" vertical="center" wrapText="1"/>
    </xf>
    <xf numFmtId="167" fontId="19" fillId="0" borderId="2" xfId="0" applyNumberFormat="1" applyFont="1" applyBorder="1" applyAlignment="1">
      <alignment horizontal="center" vertical="center" wrapText="1"/>
    </xf>
    <xf numFmtId="2" fontId="19" fillId="0" borderId="18" xfId="0" applyNumberFormat="1" applyFont="1" applyBorder="1" applyAlignment="1">
      <alignment vertical="center" wrapText="1"/>
    </xf>
    <xf numFmtId="2" fontId="19" fillId="0" borderId="6" xfId="0" applyNumberFormat="1" applyFont="1" applyBorder="1" applyAlignment="1">
      <alignment vertical="center" wrapText="1"/>
    </xf>
    <xf numFmtId="2" fontId="19" fillId="0" borderId="4" xfId="0" applyNumberFormat="1" applyFont="1" applyBorder="1" applyAlignment="1">
      <alignment vertical="center" wrapText="1"/>
    </xf>
    <xf numFmtId="165" fontId="19" fillId="0" borderId="2" xfId="2" applyNumberFormat="1" applyFont="1" applyFill="1" applyBorder="1" applyAlignment="1">
      <alignment horizontal="center" vertical="center" wrapText="1"/>
    </xf>
    <xf numFmtId="0" fontId="37" fillId="0" borderId="2" xfId="0" applyFont="1" applyBorder="1" applyAlignment="1">
      <alignment horizontal="left" vertical="center" wrapText="1"/>
    </xf>
    <xf numFmtId="165" fontId="22" fillId="0" borderId="2" xfId="2" applyNumberFormat="1" applyFont="1" applyFill="1" applyBorder="1" applyAlignment="1">
      <alignment horizontal="center" vertical="center" wrapText="1"/>
    </xf>
    <xf numFmtId="165" fontId="33" fillId="0" borderId="1" xfId="0" applyNumberFormat="1" applyFont="1" applyBorder="1" applyAlignment="1">
      <alignment vertical="center" wrapText="1"/>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9" fillId="0" borderId="5" xfId="0" applyFont="1" applyBorder="1" applyAlignment="1">
      <alignment horizontal="center" vertical="center" wrapText="1"/>
    </xf>
    <xf numFmtId="0" fontId="37" fillId="0" borderId="0" xfId="0" applyFont="1" applyAlignment="1">
      <alignment vertical="center"/>
    </xf>
    <xf numFmtId="0" fontId="7" fillId="0" borderId="0" xfId="0" applyFont="1" applyAlignment="1">
      <alignment vertical="center"/>
    </xf>
    <xf numFmtId="0" fontId="40" fillId="0" borderId="0" xfId="0" applyFont="1" applyAlignment="1">
      <alignment horizontal="center" vertical="center" wrapText="1"/>
    </xf>
    <xf numFmtId="0" fontId="40" fillId="0" borderId="0" xfId="0" applyFont="1" applyAlignment="1">
      <alignment horizontal="center" vertical="center"/>
    </xf>
    <xf numFmtId="0" fontId="24" fillId="0" borderId="0" xfId="0" applyFont="1" applyAlignment="1">
      <alignment vertical="center"/>
    </xf>
    <xf numFmtId="0" fontId="19" fillId="0" borderId="0" xfId="0" applyFont="1" applyAlignment="1">
      <alignment vertical="center"/>
    </xf>
    <xf numFmtId="0" fontId="7" fillId="0" borderId="0" xfId="0" applyFont="1" applyAlignment="1">
      <alignment horizontal="left" vertical="center"/>
    </xf>
    <xf numFmtId="0" fontId="41" fillId="0" borderId="0" xfId="0" applyFont="1" applyAlignment="1">
      <alignment horizontal="left" vertical="center"/>
    </xf>
    <xf numFmtId="3" fontId="41" fillId="0" borderId="0" xfId="0" applyNumberFormat="1" applyFont="1" applyAlignment="1">
      <alignment horizontal="center" vertical="center"/>
    </xf>
    <xf numFmtId="164" fontId="7" fillId="0" borderId="0" xfId="1" applyNumberFormat="1" applyFont="1" applyFill="1" applyBorder="1" applyAlignment="1">
      <alignment horizontal="center" vertical="center"/>
    </xf>
    <xf numFmtId="0" fontId="7" fillId="0" borderId="0" xfId="0" applyFont="1" applyAlignment="1">
      <alignment horizontal="right" vertical="center"/>
    </xf>
    <xf numFmtId="0" fontId="40" fillId="0" borderId="0" xfId="0" applyFont="1" applyAlignment="1">
      <alignment vertical="center"/>
    </xf>
    <xf numFmtId="0" fontId="40" fillId="0" borderId="0" xfId="0" applyFont="1" applyAlignment="1">
      <alignment horizontal="right" vertical="center"/>
    </xf>
    <xf numFmtId="0" fontId="7" fillId="0" borderId="0" xfId="0" applyFont="1"/>
    <xf numFmtId="4" fontId="41" fillId="0" borderId="0" xfId="0" applyNumberFormat="1" applyFont="1" applyAlignment="1">
      <alignment horizontal="center" vertical="center"/>
    </xf>
    <xf numFmtId="0" fontId="19" fillId="0" borderId="0" xfId="0" applyFont="1" applyAlignment="1">
      <alignment horizontal="left" vertical="center"/>
    </xf>
    <xf numFmtId="164" fontId="7" fillId="0" borderId="0" xfId="1" applyNumberFormat="1" applyFont="1" applyFill="1" applyBorder="1" applyAlignment="1">
      <alignment vertical="center"/>
    </xf>
    <xf numFmtId="3" fontId="7" fillId="0" borderId="0" xfId="0" applyNumberFormat="1" applyFont="1" applyAlignment="1" applyProtection="1">
      <alignment vertical="top"/>
      <protection locked="0"/>
    </xf>
    <xf numFmtId="3" fontId="7" fillId="0" borderId="0" xfId="0" applyNumberFormat="1" applyFont="1" applyAlignment="1">
      <alignment horizontal="right" vertical="center"/>
    </xf>
    <xf numFmtId="0" fontId="7" fillId="0" borderId="0" xfId="0" applyFont="1" applyAlignment="1">
      <alignment vertical="center" wrapText="1"/>
    </xf>
    <xf numFmtId="0" fontId="22" fillId="0" borderId="0" xfId="0" applyFont="1" applyAlignment="1">
      <alignment horizontal="left"/>
    </xf>
    <xf numFmtId="0" fontId="19" fillId="0" borderId="0" xfId="0" quotePrefix="1" applyFont="1"/>
    <xf numFmtId="9" fontId="19" fillId="0" borderId="2" xfId="0" applyNumberFormat="1" applyFont="1" applyBorder="1" applyAlignment="1">
      <alignment horizontal="center" vertical="center"/>
    </xf>
    <xf numFmtId="9" fontId="19" fillId="0" borderId="1" xfId="0" applyNumberFormat="1" applyFont="1" applyBorder="1" applyAlignment="1">
      <alignment horizontal="center" vertical="center"/>
    </xf>
    <xf numFmtId="9" fontId="19" fillId="0" borderId="0" xfId="0" applyNumberFormat="1" applyFont="1" applyAlignment="1">
      <alignment horizontal="center" vertical="center"/>
    </xf>
    <xf numFmtId="0" fontId="25" fillId="0" borderId="0" xfId="0" applyFont="1" applyAlignment="1">
      <alignment vertical="center"/>
    </xf>
    <xf numFmtId="0" fontId="22" fillId="10" borderId="2" xfId="0" applyFont="1" applyFill="1" applyBorder="1" applyAlignment="1">
      <alignment horizontal="center" vertical="center" wrapText="1"/>
    </xf>
    <xf numFmtId="0" fontId="19" fillId="0" borderId="2" xfId="0" applyFont="1" applyBorder="1" applyAlignment="1">
      <alignment horizontal="center"/>
    </xf>
    <xf numFmtId="0" fontId="19" fillId="0" borderId="2" xfId="1" quotePrefix="1" applyNumberFormat="1" applyFont="1" applyFill="1" applyBorder="1" applyAlignment="1">
      <alignment horizontal="center" vertical="center"/>
    </xf>
    <xf numFmtId="9" fontId="19" fillId="0" borderId="2" xfId="0" applyNumberFormat="1" applyFont="1" applyBorder="1" applyAlignment="1">
      <alignment horizontal="center"/>
    </xf>
    <xf numFmtId="9" fontId="19" fillId="0" borderId="2" xfId="2" applyFont="1" applyBorder="1" applyAlignment="1">
      <alignment horizontal="center"/>
    </xf>
    <xf numFmtId="6" fontId="19" fillId="0" borderId="2" xfId="0" applyNumberFormat="1" applyFont="1" applyBorder="1" applyAlignment="1">
      <alignment horizontal="center"/>
    </xf>
    <xf numFmtId="9" fontId="19" fillId="0" borderId="3" xfId="0" applyNumberFormat="1" applyFont="1" applyBorder="1" applyAlignment="1">
      <alignment horizontal="center"/>
    </xf>
    <xf numFmtId="0" fontId="19" fillId="2" borderId="1" xfId="0" applyFont="1" applyFill="1" applyBorder="1" applyAlignment="1">
      <alignment horizontal="center" vertical="center" wrapText="1"/>
    </xf>
    <xf numFmtId="9" fontId="19" fillId="0" borderId="1" xfId="0" applyNumberFormat="1" applyFont="1" applyBorder="1" applyAlignment="1">
      <alignment horizontal="center"/>
    </xf>
    <xf numFmtId="9" fontId="19" fillId="0" borderId="1" xfId="2" applyFont="1" applyBorder="1" applyAlignment="1">
      <alignment horizontal="center"/>
    </xf>
    <xf numFmtId="0" fontId="22" fillId="0" borderId="0" xfId="0" applyFont="1"/>
    <xf numFmtId="0" fontId="19" fillId="0" borderId="2" xfId="0" quotePrefix="1" applyFont="1" applyBorder="1" applyAlignment="1">
      <alignment horizontal="center" vertical="center" wrapText="1"/>
    </xf>
    <xf numFmtId="0" fontId="19" fillId="0" borderId="2" xfId="0" applyFont="1" applyBorder="1" applyAlignment="1">
      <alignment horizontal="center" vertical="center"/>
    </xf>
    <xf numFmtId="0" fontId="19" fillId="0" borderId="2" xfId="0" applyFont="1" applyBorder="1" applyAlignment="1">
      <alignment vertical="center"/>
    </xf>
    <xf numFmtId="169" fontId="19" fillId="0" borderId="2" xfId="0" applyNumberFormat="1" applyFont="1" applyBorder="1" applyAlignment="1">
      <alignment horizontal="center" vertical="center"/>
    </xf>
    <xf numFmtId="6" fontId="19" fillId="0" borderId="2" xfId="0" applyNumberFormat="1" applyFont="1" applyBorder="1" applyAlignment="1">
      <alignment horizontal="center" vertical="center"/>
    </xf>
    <xf numFmtId="0" fontId="19" fillId="0" borderId="20" xfId="0" applyFont="1" applyBorder="1" applyAlignment="1">
      <alignment vertical="center"/>
    </xf>
    <xf numFmtId="0" fontId="19" fillId="0" borderId="19" xfId="0" applyFont="1" applyBorder="1" applyAlignment="1">
      <alignment horizontal="center" vertical="center"/>
    </xf>
    <xf numFmtId="0" fontId="19" fillId="0" borderId="3" xfId="0" quotePrefix="1" applyFont="1" applyBorder="1" applyAlignment="1">
      <alignment horizontal="center" vertical="center"/>
    </xf>
    <xf numFmtId="0" fontId="19" fillId="0" borderId="39" xfId="0" applyFont="1" applyBorder="1" applyAlignment="1">
      <alignment vertical="center"/>
    </xf>
    <xf numFmtId="0" fontId="19" fillId="0" borderId="39" xfId="0" applyFont="1" applyBorder="1" applyAlignment="1">
      <alignment horizontal="center" vertical="center"/>
    </xf>
    <xf numFmtId="0" fontId="19" fillId="0" borderId="0" xfId="0" applyFont="1" applyAlignment="1">
      <alignment horizontal="center" vertical="center"/>
    </xf>
    <xf numFmtId="0" fontId="19" fillId="0" borderId="1"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vertical="center"/>
    </xf>
    <xf numFmtId="165" fontId="19" fillId="0" borderId="2" xfId="2" applyNumberFormat="1" applyFont="1" applyBorder="1" applyAlignment="1">
      <alignment horizontal="center" vertical="center"/>
    </xf>
    <xf numFmtId="165" fontId="19" fillId="0" borderId="2" xfId="0" applyNumberFormat="1" applyFont="1" applyBorder="1" applyAlignment="1">
      <alignment horizontal="center" vertical="center"/>
    </xf>
    <xf numFmtId="0" fontId="19" fillId="0" borderId="8" xfId="0" applyFont="1" applyBorder="1" applyAlignment="1">
      <alignment horizontal="center" vertical="center"/>
    </xf>
    <xf numFmtId="0" fontId="24" fillId="0" borderId="21"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27" xfId="0" applyFont="1" applyBorder="1" applyAlignment="1">
      <alignment horizontal="center" vertical="center" wrapText="1"/>
    </xf>
    <xf numFmtId="9" fontId="24" fillId="0" borderId="2" xfId="0" applyNumberFormat="1" applyFont="1" applyBorder="1" applyAlignment="1">
      <alignment horizontal="center" vertical="center"/>
    </xf>
    <xf numFmtId="0" fontId="19" fillId="0" borderId="18" xfId="0" applyFont="1" applyBorder="1" applyAlignment="1">
      <alignment horizontal="center" vertical="center"/>
    </xf>
    <xf numFmtId="0" fontId="28" fillId="0" borderId="2" xfId="0" applyFont="1" applyBorder="1" applyAlignment="1">
      <alignment horizontal="center" vertical="center" wrapText="1"/>
    </xf>
    <xf numFmtId="9" fontId="19" fillId="0" borderId="18" xfId="0" applyNumberFormat="1" applyFont="1" applyBorder="1" applyAlignment="1">
      <alignment horizontal="center" vertical="center"/>
    </xf>
    <xf numFmtId="9" fontId="19" fillId="0" borderId="3" xfId="0" applyNumberFormat="1" applyFont="1" applyBorder="1" applyAlignment="1">
      <alignment horizontal="center" vertical="center"/>
    </xf>
    <xf numFmtId="9" fontId="19" fillId="0" borderId="1" xfId="2" applyFont="1" applyBorder="1" applyAlignment="1">
      <alignment horizontal="center" vertical="center"/>
    </xf>
    <xf numFmtId="0" fontId="19" fillId="0" borderId="30" xfId="0" applyFont="1" applyBorder="1" applyAlignment="1">
      <alignment horizontal="center" vertical="center"/>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35" xfId="0" applyFont="1" applyBorder="1" applyAlignment="1">
      <alignment horizontal="center" vertical="center" wrapText="1"/>
    </xf>
    <xf numFmtId="0" fontId="19" fillId="0" borderId="4" xfId="0" applyFont="1" applyBorder="1" applyAlignment="1">
      <alignment horizontal="center" vertical="center"/>
    </xf>
    <xf numFmtId="0" fontId="7" fillId="0" borderId="4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0" xfId="0" applyFont="1" applyAlignment="1">
      <alignment horizontal="center" vertical="center" wrapText="1"/>
    </xf>
    <xf numFmtId="0" fontId="22" fillId="0" borderId="2" xfId="0" applyFont="1" applyBorder="1" applyAlignment="1">
      <alignment vertical="center"/>
    </xf>
    <xf numFmtId="0" fontId="43" fillId="0" borderId="0" xfId="0" applyFont="1" applyAlignment="1">
      <alignment vertical="top" wrapText="1"/>
    </xf>
    <xf numFmtId="1" fontId="19" fillId="0" borderId="2" xfId="0" applyNumberFormat="1" applyFont="1" applyBorder="1" applyAlignment="1">
      <alignment horizontal="center" vertical="center"/>
    </xf>
    <xf numFmtId="0" fontId="19" fillId="0" borderId="22" xfId="0" applyFont="1" applyBorder="1" applyAlignment="1">
      <alignment horizontal="center" wrapText="1"/>
    </xf>
    <xf numFmtId="0" fontId="24" fillId="0" borderId="0" xfId="0" applyFont="1" applyAlignment="1">
      <alignment wrapText="1"/>
    </xf>
    <xf numFmtId="0" fontId="19" fillId="0" borderId="1" xfId="0" applyFont="1" applyBorder="1" applyAlignment="1">
      <alignment horizontal="center" wrapText="1"/>
    </xf>
    <xf numFmtId="0" fontId="19" fillId="0" borderId="42" xfId="0" applyFont="1" applyBorder="1" applyAlignment="1">
      <alignment horizontal="center" wrapText="1"/>
    </xf>
    <xf numFmtId="9" fontId="19" fillId="0" borderId="4" xfId="0" applyNumberFormat="1" applyFont="1" applyBorder="1" applyAlignment="1">
      <alignment horizontal="center" vertical="center"/>
    </xf>
    <xf numFmtId="9" fontId="19" fillId="0" borderId="29" xfId="0" applyNumberFormat="1" applyFont="1" applyBorder="1" applyAlignment="1">
      <alignment horizontal="center" vertical="center"/>
    </xf>
    <xf numFmtId="0" fontId="24" fillId="0" borderId="9" xfId="0" applyFont="1" applyBorder="1" applyAlignment="1">
      <alignment wrapText="1"/>
    </xf>
    <xf numFmtId="164" fontId="7" fillId="0" borderId="29" xfId="0" applyNumberFormat="1" applyFont="1" applyBorder="1" applyAlignment="1">
      <alignment horizontal="center" wrapText="1"/>
    </xf>
    <xf numFmtId="0" fontId="24" fillId="0" borderId="9" xfId="0" applyFont="1" applyBorder="1"/>
    <xf numFmtId="0" fontId="19" fillId="0" borderId="0" xfId="0" applyFont="1" applyAlignment="1">
      <alignment horizontal="center" wrapText="1"/>
    </xf>
    <xf numFmtId="1" fontId="19" fillId="0" borderId="0" xfId="0" applyNumberFormat="1" applyFont="1" applyAlignment="1">
      <alignment horizontal="center" vertical="center"/>
    </xf>
    <xf numFmtId="0" fontId="30" fillId="0" borderId="4" xfId="0" applyFont="1" applyBorder="1"/>
    <xf numFmtId="0" fontId="30" fillId="0" borderId="4" xfId="0" applyFont="1" applyBorder="1" applyAlignment="1">
      <alignment wrapText="1"/>
    </xf>
    <xf numFmtId="171" fontId="7" fillId="0" borderId="34" xfId="0" applyNumberFormat="1" applyFont="1" applyBorder="1" applyAlignment="1">
      <alignment horizontal="center" wrapText="1"/>
    </xf>
    <xf numFmtId="171" fontId="19" fillId="0" borderId="4" xfId="0" applyNumberFormat="1" applyFont="1" applyBorder="1" applyAlignment="1">
      <alignment horizontal="center" vertical="center"/>
    </xf>
    <xf numFmtId="171" fontId="19" fillId="0" borderId="29" xfId="0" applyNumberFormat="1" applyFont="1" applyBorder="1" applyAlignment="1">
      <alignment horizontal="center" vertical="center"/>
    </xf>
    <xf numFmtId="171" fontId="19" fillId="0" borderId="2" xfId="0" applyNumberFormat="1" applyFont="1" applyBorder="1" applyAlignment="1">
      <alignment horizontal="center" vertical="center"/>
    </xf>
    <xf numFmtId="171" fontId="19" fillId="0" borderId="1" xfId="0" applyNumberFormat="1" applyFont="1" applyBorder="1" applyAlignment="1">
      <alignment horizontal="center" vertical="center"/>
    </xf>
    <xf numFmtId="0" fontId="30" fillId="0" borderId="4" xfId="0" applyFont="1" applyBorder="1" applyAlignment="1">
      <alignment vertical="top" wrapText="1"/>
    </xf>
    <xf numFmtId="0" fontId="19" fillId="0" borderId="22" xfId="0" applyFont="1" applyBorder="1" applyAlignment="1">
      <alignment horizontal="center" vertical="top" wrapText="1"/>
    </xf>
    <xf numFmtId="0" fontId="30" fillId="0" borderId="4" xfId="0" applyFont="1" applyBorder="1" applyAlignment="1">
      <alignment vertical="center" wrapText="1"/>
    </xf>
    <xf numFmtId="0" fontId="30" fillId="0" borderId="3" xfId="0" applyFont="1" applyBorder="1" applyAlignment="1">
      <alignment vertical="center" wrapText="1"/>
    </xf>
    <xf numFmtId="169" fontId="19" fillId="0" borderId="2" xfId="0" applyNumberFormat="1" applyFont="1" applyBorder="1" applyAlignment="1">
      <alignment horizontal="center"/>
    </xf>
    <xf numFmtId="171" fontId="7" fillId="0" borderId="21" xfId="0" applyNumberFormat="1" applyFont="1" applyBorder="1" applyAlignment="1">
      <alignment horizontal="center" vertical="center" wrapText="1"/>
    </xf>
    <xf numFmtId="0" fontId="22" fillId="0" borderId="2" xfId="0" applyFont="1" applyBorder="1" applyAlignment="1">
      <alignment vertical="center" wrapText="1"/>
    </xf>
    <xf numFmtId="0" fontId="22" fillId="0" borderId="5" xfId="0" applyFont="1" applyBorder="1" applyAlignment="1">
      <alignment vertical="center"/>
    </xf>
    <xf numFmtId="0" fontId="22" fillId="0" borderId="2" xfId="0" quotePrefix="1" applyFont="1" applyBorder="1" applyAlignment="1">
      <alignment vertical="center"/>
    </xf>
    <xf numFmtId="3" fontId="19" fillId="0" borderId="2" xfId="0" applyNumberFormat="1" applyFont="1" applyBorder="1" applyAlignment="1">
      <alignment horizontal="center" vertical="center"/>
    </xf>
    <xf numFmtId="0" fontId="7" fillId="0" borderId="28" xfId="0" applyFont="1" applyBorder="1" applyAlignment="1">
      <alignment horizontal="center" vertical="center" wrapText="1"/>
    </xf>
    <xf numFmtId="0" fontId="7" fillId="0" borderId="3" xfId="0" applyFont="1" applyBorder="1" applyAlignment="1">
      <alignment horizontal="center" vertical="center" wrapText="1"/>
    </xf>
    <xf numFmtId="0" fontId="42" fillId="11" borderId="9" xfId="0" applyFont="1" applyFill="1" applyBorder="1"/>
    <xf numFmtId="0" fontId="21" fillId="10" borderId="1" xfId="0" applyFont="1" applyFill="1" applyBorder="1"/>
    <xf numFmtId="0" fontId="19" fillId="10" borderId="1" xfId="0" applyFont="1" applyFill="1" applyBorder="1"/>
    <xf numFmtId="0" fontId="19" fillId="10" borderId="3" xfId="0" applyFont="1" applyFill="1" applyBorder="1"/>
    <xf numFmtId="6" fontId="19" fillId="10" borderId="1" xfId="0" applyNumberFormat="1" applyFont="1" applyFill="1" applyBorder="1" applyAlignment="1">
      <alignment horizontal="right"/>
    </xf>
    <xf numFmtId="6" fontId="19" fillId="10" borderId="3" xfId="0" applyNumberFormat="1" applyFont="1" applyFill="1" applyBorder="1" applyAlignment="1">
      <alignment horizontal="right"/>
    </xf>
    <xf numFmtId="0" fontId="24" fillId="0" borderId="2" xfId="0" applyFont="1" applyBorder="1" applyAlignment="1">
      <alignment horizontal="center" vertical="center"/>
    </xf>
    <xf numFmtId="166" fontId="24" fillId="0" borderId="2" xfId="0" applyNumberFormat="1" applyFont="1" applyBorder="1" applyAlignment="1">
      <alignment horizontal="center" vertical="center"/>
    </xf>
    <xf numFmtId="0" fontId="19" fillId="0" borderId="29" xfId="0" applyFont="1" applyBorder="1" applyAlignment="1">
      <alignment horizontal="center" wrapText="1"/>
    </xf>
    <xf numFmtId="0" fontId="22" fillId="0" borderId="5" xfId="0" applyFont="1" applyBorder="1" applyAlignment="1">
      <alignment horizontal="left" vertical="center" wrapText="1"/>
    </xf>
    <xf numFmtId="0" fontId="19" fillId="0" borderId="1" xfId="0" applyFont="1" applyBorder="1" applyAlignment="1">
      <alignment horizontal="center" vertical="center" wrapText="1"/>
    </xf>
    <xf numFmtId="165" fontId="22" fillId="0" borderId="1" xfId="0" applyNumberFormat="1" applyFont="1" applyBorder="1" applyAlignment="1">
      <alignment horizontal="center" vertical="center" wrapText="1"/>
    </xf>
    <xf numFmtId="165" fontId="19" fillId="0" borderId="1" xfId="0" applyNumberFormat="1" applyFont="1" applyBorder="1" applyAlignment="1">
      <alignment horizontal="center" vertical="center" wrapText="1"/>
    </xf>
    <xf numFmtId="9" fontId="19" fillId="0" borderId="1" xfId="0" applyNumberFormat="1" applyFont="1" applyBorder="1" applyAlignment="1">
      <alignment horizontal="center" vertical="center" wrapText="1"/>
    </xf>
    <xf numFmtId="2" fontId="19" fillId="0" borderId="29" xfId="0" applyNumberFormat="1" applyFont="1" applyBorder="1" applyAlignment="1">
      <alignment vertical="center" wrapText="1"/>
    </xf>
    <xf numFmtId="2" fontId="19" fillId="0" borderId="10" xfId="0" applyNumberFormat="1" applyFont="1" applyBorder="1" applyAlignment="1">
      <alignment vertical="center" wrapText="1"/>
    </xf>
    <xf numFmtId="8" fontId="19" fillId="0" borderId="2" xfId="0" applyNumberFormat="1" applyFont="1" applyBorder="1" applyAlignment="1">
      <alignment horizontal="center" vertical="center" wrapText="1"/>
    </xf>
    <xf numFmtId="169" fontId="19" fillId="0" borderId="2" xfId="0" applyNumberFormat="1" applyFont="1" applyBorder="1" applyAlignment="1">
      <alignment horizontal="center" vertical="center" wrapText="1"/>
    </xf>
    <xf numFmtId="0" fontId="30" fillId="0" borderId="0" xfId="0" applyFont="1"/>
    <xf numFmtId="6" fontId="19" fillId="0" borderId="0" xfId="0" applyNumberFormat="1" applyFont="1" applyAlignment="1">
      <alignment horizontal="center"/>
    </xf>
    <xf numFmtId="0" fontId="22" fillId="0" borderId="0" xfId="0" applyFont="1" applyAlignment="1">
      <alignment horizontal="left" vertical="center"/>
    </xf>
    <xf numFmtId="0" fontId="19" fillId="0" borderId="0" xfId="1" quotePrefix="1" applyNumberFormat="1" applyFont="1" applyFill="1" applyBorder="1" applyAlignment="1">
      <alignment horizontal="center" vertical="center"/>
    </xf>
    <xf numFmtId="0" fontId="26" fillId="0" borderId="0" xfId="0" applyFont="1" applyAlignment="1">
      <alignment horizontal="center" vertical="center" wrapText="1"/>
    </xf>
    <xf numFmtId="0" fontId="30" fillId="0" borderId="10" xfId="0" applyFont="1" applyBorder="1" applyAlignment="1">
      <alignment vertical="center" wrapText="1"/>
    </xf>
    <xf numFmtId="0" fontId="22" fillId="0" borderId="2" xfId="0" applyFont="1" applyBorder="1" applyAlignment="1">
      <alignment wrapText="1"/>
    </xf>
    <xf numFmtId="0" fontId="22" fillId="0" borderId="0" xfId="0" applyFont="1" applyAlignment="1">
      <alignment wrapText="1"/>
    </xf>
    <xf numFmtId="0" fontId="24" fillId="0" borderId="0" xfId="0" applyFont="1" applyAlignment="1">
      <alignment horizontal="center" vertical="center"/>
    </xf>
    <xf numFmtId="0" fontId="30" fillId="13" borderId="2" xfId="0" applyFont="1" applyFill="1" applyBorder="1" applyAlignment="1">
      <alignment horizontal="center" vertical="center" wrapText="1"/>
    </xf>
    <xf numFmtId="0" fontId="24" fillId="13" borderId="2" xfId="0" applyFont="1" applyFill="1" applyBorder="1" applyAlignment="1">
      <alignment horizontal="center" vertical="center" wrapText="1"/>
    </xf>
    <xf numFmtId="3" fontId="30" fillId="14" borderId="2" xfId="0" applyNumberFormat="1" applyFont="1" applyFill="1" applyBorder="1" applyAlignment="1">
      <alignment horizontal="center" vertical="center" wrapText="1"/>
    </xf>
    <xf numFmtId="3" fontId="24" fillId="14" borderId="2" xfId="0" applyNumberFormat="1" applyFont="1" applyFill="1" applyBorder="1" applyAlignment="1">
      <alignment horizontal="center" vertical="center" wrapText="1"/>
    </xf>
    <xf numFmtId="0" fontId="24" fillId="14" borderId="2" xfId="0" applyFont="1" applyFill="1" applyBorder="1" applyAlignment="1">
      <alignment horizontal="center" vertical="center" wrapText="1"/>
    </xf>
    <xf numFmtId="0" fontId="24" fillId="14" borderId="2" xfId="0" applyFont="1" applyFill="1" applyBorder="1" applyAlignment="1">
      <alignment horizontal="center" vertical="center"/>
    </xf>
    <xf numFmtId="0" fontId="42" fillId="11" borderId="2" xfId="0" applyFont="1" applyFill="1" applyBorder="1"/>
    <xf numFmtId="0" fontId="22" fillId="12" borderId="48" xfId="0" applyFont="1" applyFill="1" applyBorder="1" applyAlignment="1">
      <alignment vertical="center" wrapText="1"/>
    </xf>
    <xf numFmtId="0" fontId="22" fillId="14" borderId="2" xfId="0" applyFont="1" applyFill="1" applyBorder="1" applyAlignment="1">
      <alignment horizontal="left" vertical="center" wrapText="1"/>
    </xf>
    <xf numFmtId="0" fontId="19" fillId="14" borderId="2" xfId="0" applyFont="1" applyFill="1" applyBorder="1" applyAlignment="1">
      <alignment horizontal="center" vertical="center" wrapText="1"/>
    </xf>
    <xf numFmtId="0" fontId="19" fillId="0" borderId="5" xfId="0" applyFont="1" applyBorder="1" applyAlignment="1">
      <alignment horizontal="center" vertical="center"/>
    </xf>
    <xf numFmtId="0" fontId="22" fillId="0" borderId="39" xfId="0" applyFont="1" applyBorder="1" applyAlignment="1">
      <alignment vertical="center"/>
    </xf>
    <xf numFmtId="0" fontId="33" fillId="0" borderId="18" xfId="0" applyFont="1" applyBorder="1" applyAlignment="1">
      <alignment vertical="center"/>
    </xf>
    <xf numFmtId="9" fontId="24" fillId="0" borderId="18" xfId="0" applyNumberFormat="1" applyFont="1" applyBorder="1" applyAlignment="1">
      <alignment horizontal="center" vertical="center" wrapText="1"/>
    </xf>
    <xf numFmtId="9" fontId="24" fillId="0" borderId="39" xfId="0" applyNumberFormat="1" applyFont="1" applyBorder="1" applyAlignment="1">
      <alignment horizontal="center"/>
    </xf>
    <xf numFmtId="166" fontId="24" fillId="0" borderId="39" xfId="0" applyNumberFormat="1" applyFont="1" applyBorder="1" applyAlignment="1">
      <alignment horizontal="center"/>
    </xf>
    <xf numFmtId="0" fontId="24" fillId="0" borderId="2" xfId="0" applyFont="1" applyBorder="1" applyAlignment="1">
      <alignment horizontal="center" vertical="center" wrapText="1"/>
    </xf>
    <xf numFmtId="0" fontId="22" fillId="0" borderId="2" xfId="0" applyFont="1" applyBorder="1"/>
    <xf numFmtId="0" fontId="22" fillId="6" borderId="2" xfId="0" applyFont="1" applyFill="1" applyBorder="1"/>
    <xf numFmtId="3" fontId="24" fillId="0" borderId="2" xfId="0" applyNumberFormat="1" applyFont="1" applyBorder="1" applyAlignment="1">
      <alignment horizontal="center"/>
    </xf>
    <xf numFmtId="3" fontId="24" fillId="0" borderId="2" xfId="0" applyNumberFormat="1" applyFont="1" applyBorder="1" applyAlignment="1">
      <alignment horizontal="center" vertical="center" wrapText="1"/>
    </xf>
    <xf numFmtId="3" fontId="22" fillId="6" borderId="2" xfId="0" applyNumberFormat="1" applyFont="1" applyFill="1" applyBorder="1" applyAlignment="1">
      <alignment horizontal="center"/>
    </xf>
    <xf numFmtId="0" fontId="19" fillId="0" borderId="3" xfId="0" applyFont="1" applyBorder="1" applyAlignment="1">
      <alignment horizontal="center"/>
    </xf>
    <xf numFmtId="0" fontId="22" fillId="0" borderId="2" xfId="0" applyFont="1" applyBorder="1" applyAlignment="1">
      <alignment horizontal="left"/>
    </xf>
    <xf numFmtId="0" fontId="30" fillId="0" borderId="2" xfId="0" applyFont="1" applyBorder="1" applyAlignment="1">
      <alignment horizontal="left"/>
    </xf>
    <xf numFmtId="6" fontId="7"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6" fontId="7" fillId="0" borderId="3" xfId="0" applyNumberFormat="1" applyFont="1" applyBorder="1" applyAlignment="1">
      <alignment horizontal="center" vertical="center" wrapText="1"/>
    </xf>
    <xf numFmtId="0" fontId="19" fillId="0" borderId="1" xfId="0" applyFont="1" applyBorder="1" applyAlignment="1">
      <alignment vertical="center" wrapText="1"/>
    </xf>
    <xf numFmtId="6" fontId="7" fillId="0" borderId="1" xfId="0" applyNumberFormat="1" applyFont="1" applyBorder="1" applyAlignment="1">
      <alignment horizontal="center" vertical="center" wrapText="1"/>
    </xf>
    <xf numFmtId="0" fontId="37" fillId="0" borderId="2" xfId="0" applyFont="1" applyBorder="1" applyAlignment="1">
      <alignment vertical="center"/>
    </xf>
    <xf numFmtId="0" fontId="7" fillId="0" borderId="8" xfId="0" applyFont="1" applyBorder="1" applyAlignment="1">
      <alignment horizontal="center" vertical="center"/>
    </xf>
    <xf numFmtId="0" fontId="7" fillId="0" borderId="2" xfId="0" applyFont="1" applyBorder="1" applyAlignment="1">
      <alignment horizontal="center" vertical="center"/>
    </xf>
    <xf numFmtId="0" fontId="37" fillId="0" borderId="2" xfId="0" applyFont="1" applyBorder="1" applyAlignment="1">
      <alignment vertical="center" wrapText="1"/>
    </xf>
    <xf numFmtId="9" fontId="7" fillId="0" borderId="2" xfId="0" applyNumberFormat="1" applyFont="1" applyBorder="1" applyAlignment="1">
      <alignment horizontal="center" vertical="center"/>
    </xf>
    <xf numFmtId="9" fontId="7" fillId="0" borderId="2" xfId="0" applyNumberFormat="1" applyFont="1" applyBorder="1" applyAlignment="1">
      <alignment horizontal="center" vertical="center" wrapText="1"/>
    </xf>
    <xf numFmtId="9" fontId="7" fillId="0" borderId="2" xfId="2" applyFont="1" applyFill="1" applyBorder="1" applyAlignment="1">
      <alignment horizontal="center" vertical="center"/>
    </xf>
    <xf numFmtId="0" fontId="19" fillId="0" borderId="47" xfId="0" applyFont="1" applyBorder="1" applyAlignment="1">
      <alignment horizontal="center" vertical="center"/>
    </xf>
    <xf numFmtId="6" fontId="19" fillId="0" borderId="2" xfId="0" applyNumberFormat="1" applyFont="1" applyBorder="1" applyAlignment="1">
      <alignment horizontal="center" vertical="center" wrapText="1"/>
    </xf>
    <xf numFmtId="0" fontId="23" fillId="0" borderId="0" xfId="0" applyFont="1" applyAlignment="1">
      <alignment vertical="center"/>
    </xf>
    <xf numFmtId="0" fontId="45" fillId="0" borderId="2" xfId="0" applyFont="1" applyBorder="1" applyAlignment="1">
      <alignment horizontal="center" vertical="center" wrapText="1"/>
    </xf>
    <xf numFmtId="0" fontId="19" fillId="0" borderId="43" xfId="0" applyFont="1" applyBorder="1" applyAlignment="1">
      <alignment horizontal="center" vertical="center"/>
    </xf>
    <xf numFmtId="165" fontId="19" fillId="0" borderId="39" xfId="0" applyNumberFormat="1" applyFont="1" applyBorder="1" applyAlignment="1">
      <alignment horizontal="center" vertical="center" wrapText="1"/>
    </xf>
    <xf numFmtId="9" fontId="19" fillId="0" borderId="39" xfId="0" applyNumberFormat="1" applyFont="1" applyBorder="1" applyAlignment="1">
      <alignment horizontal="center" vertical="center" wrapText="1"/>
    </xf>
    <xf numFmtId="2" fontId="19" fillId="0" borderId="0" xfId="0" applyNumberFormat="1" applyFont="1" applyAlignment="1">
      <alignment vertical="center" wrapText="1"/>
    </xf>
    <xf numFmtId="2" fontId="19" fillId="0" borderId="11" xfId="0" applyNumberFormat="1" applyFont="1" applyBorder="1" applyAlignment="1">
      <alignment vertical="center" wrapText="1"/>
    </xf>
    <xf numFmtId="0" fontId="21" fillId="0" borderId="0" xfId="0" applyFont="1" applyAlignment="1">
      <alignment vertical="center" wrapText="1"/>
    </xf>
    <xf numFmtId="0" fontId="39" fillId="0" borderId="0" xfId="0" applyFont="1" applyAlignment="1">
      <alignment horizontal="center" vertical="center" wrapText="1"/>
    </xf>
    <xf numFmtId="0" fontId="46" fillId="0" borderId="0" xfId="0" applyFont="1" applyAlignment="1">
      <alignment vertical="top" wrapText="1"/>
    </xf>
    <xf numFmtId="165" fontId="19" fillId="2" borderId="2" xfId="2" applyNumberFormat="1" applyFont="1" applyFill="1" applyBorder="1" applyAlignment="1">
      <alignment horizontal="center" vertical="center" wrapText="1"/>
    </xf>
    <xf numFmtId="1" fontId="19" fillId="0" borderId="2" xfId="0" applyNumberFormat="1" applyFont="1" applyBorder="1" applyAlignment="1">
      <alignment horizontal="center" vertical="center" wrapText="1"/>
    </xf>
    <xf numFmtId="3" fontId="19" fillId="0" borderId="7" xfId="0" applyNumberFormat="1" applyFont="1" applyBorder="1" applyAlignment="1">
      <alignment horizontal="center" vertical="center" wrapText="1"/>
    </xf>
    <xf numFmtId="0" fontId="22" fillId="0" borderId="0" xfId="0" applyFont="1" applyAlignment="1">
      <alignment horizontal="center" vertical="center" wrapText="1"/>
    </xf>
    <xf numFmtId="0" fontId="19" fillId="0" borderId="12" xfId="0" applyFont="1" applyBorder="1" applyAlignment="1">
      <alignment horizontal="center" vertical="center" wrapText="1"/>
    </xf>
    <xf numFmtId="0" fontId="22" fillId="0" borderId="12" xfId="0" applyFont="1" applyBorder="1" applyAlignment="1">
      <alignment horizontal="center" vertical="center" wrapText="1"/>
    </xf>
    <xf numFmtId="0" fontId="37" fillId="6" borderId="2" xfId="0" applyFont="1" applyFill="1" applyBorder="1"/>
    <xf numFmtId="0" fontId="7" fillId="6" borderId="2" xfId="0" applyFont="1" applyFill="1" applyBorder="1" applyAlignment="1">
      <alignment horizontal="center"/>
    </xf>
    <xf numFmtId="3" fontId="7" fillId="6" borderId="2" xfId="0" applyNumberFormat="1" applyFont="1" applyFill="1" applyBorder="1" applyAlignment="1">
      <alignment horizontal="center" vertical="center" wrapText="1"/>
    </xf>
    <xf numFmtId="3" fontId="37" fillId="6" borderId="2" xfId="0" applyNumberFormat="1" applyFont="1" applyFill="1" applyBorder="1" applyAlignment="1">
      <alignment horizontal="left" vertical="center" wrapText="1"/>
    </xf>
    <xf numFmtId="0" fontId="7" fillId="6" borderId="3" xfId="0" applyFont="1" applyFill="1" applyBorder="1" applyAlignment="1">
      <alignment horizontal="center"/>
    </xf>
    <xf numFmtId="3" fontId="37" fillId="6" borderId="2" xfId="0" applyNumberFormat="1" applyFont="1" applyFill="1" applyBorder="1" applyAlignment="1">
      <alignment horizontal="center" vertical="center" wrapText="1"/>
    </xf>
    <xf numFmtId="3" fontId="37" fillId="6" borderId="3" xfId="0" applyNumberFormat="1" applyFont="1" applyFill="1" applyBorder="1" applyAlignment="1">
      <alignment horizontal="center"/>
    </xf>
    <xf numFmtId="0" fontId="22" fillId="4" borderId="22" xfId="0" applyFont="1" applyFill="1" applyBorder="1" applyAlignment="1">
      <alignment horizontal="center" vertical="center" wrapText="1"/>
    </xf>
    <xf numFmtId="0" fontId="22" fillId="4" borderId="28" xfId="0" applyFont="1" applyFill="1" applyBorder="1" applyAlignment="1">
      <alignment vertical="center" wrapText="1"/>
    </xf>
    <xf numFmtId="0" fontId="22" fillId="4" borderId="20" xfId="0" applyFont="1" applyFill="1" applyBorder="1" applyAlignment="1">
      <alignment vertical="center" wrapText="1"/>
    </xf>
    <xf numFmtId="0" fontId="33" fillId="0" borderId="0" xfId="0" applyFont="1" applyAlignment="1">
      <alignment vertical="center" wrapText="1"/>
    </xf>
    <xf numFmtId="0" fontId="49" fillId="0" borderId="2" xfId="0" applyFont="1" applyBorder="1" applyAlignment="1">
      <alignment vertical="center"/>
    </xf>
    <xf numFmtId="0" fontId="49" fillId="0" borderId="2" xfId="0" applyFont="1" applyBorder="1" applyAlignment="1">
      <alignment horizontal="center" vertical="center"/>
    </xf>
    <xf numFmtId="0" fontId="48" fillId="0" borderId="2" xfId="0" applyFont="1" applyBorder="1" applyAlignment="1">
      <alignment vertical="center"/>
    </xf>
    <xf numFmtId="0" fontId="50" fillId="0" borderId="0" xfId="0" applyFont="1" applyAlignment="1">
      <alignment vertical="center"/>
    </xf>
    <xf numFmtId="0" fontId="30" fillId="0" borderId="2" xfId="0" applyFont="1" applyBorder="1" applyAlignment="1">
      <alignment vertical="center"/>
    </xf>
    <xf numFmtId="3" fontId="30" fillId="0" borderId="2" xfId="0" applyNumberFormat="1" applyFont="1" applyBorder="1" applyAlignment="1">
      <alignment horizontal="left" vertical="center" wrapText="1"/>
    </xf>
    <xf numFmtId="0" fontId="30" fillId="0" borderId="2" xfId="0" applyFont="1" applyBorder="1" applyAlignment="1">
      <alignment horizontal="left" vertical="center" wrapText="1"/>
    </xf>
    <xf numFmtId="0" fontId="22" fillId="4" borderId="19" xfId="0" applyFont="1" applyFill="1" applyBorder="1" applyAlignment="1">
      <alignment vertical="center" wrapText="1"/>
    </xf>
    <xf numFmtId="3" fontId="19" fillId="0" borderId="3" xfId="0" applyNumberFormat="1" applyFont="1" applyBorder="1" applyAlignment="1">
      <alignment horizontal="center"/>
    </xf>
    <xf numFmtId="0" fontId="50" fillId="0" borderId="0" xfId="0" applyFont="1"/>
    <xf numFmtId="0" fontId="55" fillId="0" borderId="1" xfId="0" applyFont="1" applyBorder="1" applyAlignment="1">
      <alignment horizontal="center" vertical="center"/>
    </xf>
    <xf numFmtId="0" fontId="54" fillId="0" borderId="0" xfId="0" applyFont="1" applyAlignment="1">
      <alignment horizontal="center" vertical="center" wrapText="1"/>
    </xf>
    <xf numFmtId="0" fontId="55" fillId="0" borderId="0" xfId="0" applyFont="1" applyAlignment="1">
      <alignment vertical="center"/>
    </xf>
    <xf numFmtId="0" fontId="55" fillId="0" borderId="3" xfId="0" applyFont="1" applyBorder="1" applyAlignment="1">
      <alignment horizontal="center" vertical="center"/>
    </xf>
    <xf numFmtId="0" fontId="25" fillId="0" borderId="0" xfId="0" applyFont="1"/>
    <xf numFmtId="9" fontId="41" fillId="0" borderId="2" xfId="0" applyNumberFormat="1" applyFont="1" applyBorder="1" applyAlignment="1">
      <alignment horizontal="center" vertical="center"/>
    </xf>
    <xf numFmtId="9" fontId="45" fillId="0" borderId="2" xfId="0" applyNumberFormat="1" applyFont="1" applyBorder="1" applyAlignment="1">
      <alignment horizontal="center" vertical="center" wrapText="1"/>
    </xf>
    <xf numFmtId="168" fontId="19" fillId="0" borderId="2" xfId="0" applyNumberFormat="1" applyFont="1" applyBorder="1" applyAlignment="1">
      <alignment horizontal="center" vertical="center" wrapText="1"/>
    </xf>
    <xf numFmtId="170" fontId="22" fillId="0" borderId="2" xfId="0" applyNumberFormat="1" applyFont="1" applyBorder="1" applyAlignment="1">
      <alignment horizontal="center" vertical="center" wrapText="1"/>
    </xf>
    <xf numFmtId="3" fontId="22" fillId="6" borderId="2" xfId="0" applyNumberFormat="1" applyFont="1" applyFill="1" applyBorder="1" applyAlignment="1">
      <alignment horizontal="center" vertical="center" wrapText="1"/>
    </xf>
    <xf numFmtId="2" fontId="22" fillId="0" borderId="2" xfId="0" applyNumberFormat="1" applyFont="1" applyBorder="1" applyAlignment="1">
      <alignment horizontal="center" vertical="center" wrapText="1"/>
    </xf>
    <xf numFmtId="0" fontId="24" fillId="0" borderId="0" xfId="0" applyFont="1" applyAlignment="1">
      <alignment horizontal="left" vertical="top" wrapText="1"/>
    </xf>
    <xf numFmtId="3" fontId="19" fillId="0" borderId="0" xfId="0" applyNumberFormat="1" applyFont="1"/>
    <xf numFmtId="3" fontId="30" fillId="0" borderId="2" xfId="0" applyNumberFormat="1" applyFont="1" applyBorder="1" applyAlignment="1">
      <alignment horizontal="center"/>
    </xf>
    <xf numFmtId="3" fontId="30" fillId="0" borderId="2" xfId="0" applyNumberFormat="1" applyFont="1" applyBorder="1" applyAlignment="1">
      <alignment horizontal="center" vertical="center" wrapText="1"/>
    </xf>
    <xf numFmtId="0" fontId="19" fillId="0" borderId="2" xfId="0" applyFont="1" applyBorder="1"/>
    <xf numFmtId="0" fontId="22" fillId="12" borderId="2" xfId="0" applyFont="1" applyFill="1" applyBorder="1" applyAlignment="1">
      <alignment horizontal="center" vertical="center" wrapText="1"/>
    </xf>
    <xf numFmtId="0" fontId="22" fillId="12" borderId="2" xfId="0" applyFont="1" applyFill="1" applyBorder="1" applyAlignment="1">
      <alignment horizontal="left" vertical="center" wrapText="1"/>
    </xf>
    <xf numFmtId="0" fontId="22" fillId="0" borderId="19" xfId="0" applyFont="1" applyBorder="1" applyAlignment="1">
      <alignment horizontal="center" vertical="center"/>
    </xf>
    <xf numFmtId="0" fontId="22" fillId="0" borderId="19" xfId="0" applyFont="1" applyBorder="1" applyAlignment="1">
      <alignment horizontal="center" vertical="center" wrapText="1"/>
    </xf>
    <xf numFmtId="171" fontId="37" fillId="0" borderId="34" xfId="0" applyNumberFormat="1" applyFont="1" applyBorder="1" applyAlignment="1">
      <alignment horizontal="center" wrapText="1"/>
    </xf>
    <xf numFmtId="0" fontId="22" fillId="0" borderId="42" xfId="0" applyFont="1" applyBorder="1" applyAlignment="1">
      <alignment horizontal="center" vertical="top" wrapText="1"/>
    </xf>
    <xf numFmtId="6" fontId="22" fillId="0" borderId="2" xfId="0" applyNumberFormat="1" applyFont="1" applyBorder="1" applyAlignment="1">
      <alignment horizontal="center"/>
    </xf>
    <xf numFmtId="9" fontId="22" fillId="0" borderId="2" xfId="0" applyNumberFormat="1" applyFont="1" applyBorder="1" applyAlignment="1">
      <alignment horizontal="center" vertical="center"/>
    </xf>
    <xf numFmtId="1" fontId="22" fillId="0" borderId="2" xfId="0" applyNumberFormat="1" applyFont="1" applyBorder="1" applyAlignment="1">
      <alignment horizontal="center" vertical="center"/>
    </xf>
    <xf numFmtId="9" fontId="22" fillId="0" borderId="2" xfId="2" applyFont="1" applyBorder="1" applyAlignment="1">
      <alignment horizontal="center"/>
    </xf>
    <xf numFmtId="0" fontId="22" fillId="0" borderId="2" xfId="0" applyFont="1" applyBorder="1" applyAlignment="1">
      <alignment horizontal="center" vertical="center"/>
    </xf>
    <xf numFmtId="0" fontId="22" fillId="0" borderId="2" xfId="0" applyFont="1" applyBorder="1" applyAlignment="1">
      <alignment horizontal="center"/>
    </xf>
    <xf numFmtId="0" fontId="7" fillId="0" borderId="21" xfId="0" applyFont="1" applyBorder="1" applyAlignment="1">
      <alignment horizontal="center" vertical="center" wrapText="1"/>
    </xf>
    <xf numFmtId="0" fontId="7" fillId="0" borderId="23" xfId="0" applyFont="1" applyBorder="1" applyAlignment="1">
      <alignment horizontal="center" vertical="center" wrapText="1"/>
    </xf>
    <xf numFmtId="0" fontId="24" fillId="0" borderId="0" xfId="0" applyFont="1" applyAlignment="1">
      <alignment horizontal="left"/>
    </xf>
    <xf numFmtId="0" fontId="22" fillId="14" borderId="2" xfId="0" applyFont="1" applyFill="1" applyBorder="1" applyAlignment="1">
      <alignment vertical="center"/>
    </xf>
    <xf numFmtId="0" fontId="19" fillId="14" borderId="2" xfId="0" applyFont="1" applyFill="1" applyBorder="1" applyAlignment="1">
      <alignment horizontal="center" vertical="center"/>
    </xf>
    <xf numFmtId="6" fontId="19" fillId="14" borderId="2" xfId="0" applyNumberFormat="1" applyFont="1" applyFill="1" applyBorder="1" applyAlignment="1">
      <alignment horizontal="center" vertical="center"/>
    </xf>
    <xf numFmtId="6" fontId="22" fillId="0" borderId="2" xfId="0" applyNumberFormat="1" applyFont="1" applyBorder="1" applyAlignment="1">
      <alignment horizontal="center" vertical="center" wrapText="1"/>
    </xf>
    <xf numFmtId="6" fontId="22" fillId="0" borderId="2" xfId="0" applyNumberFormat="1" applyFont="1" applyBorder="1" applyAlignment="1">
      <alignment horizontal="center" vertical="center"/>
    </xf>
    <xf numFmtId="6" fontId="22" fillId="14" borderId="2" xfId="0" applyNumberFormat="1" applyFont="1" applyFill="1" applyBorder="1" applyAlignment="1">
      <alignment horizontal="center" vertical="center"/>
    </xf>
    <xf numFmtId="0" fontId="22" fillId="0" borderId="44" xfId="0" applyFont="1" applyBorder="1" applyAlignment="1">
      <alignment horizontal="center" vertical="center"/>
    </xf>
    <xf numFmtId="0" fontId="37" fillId="0" borderId="46" xfId="0" applyFont="1" applyBorder="1" applyAlignment="1">
      <alignment horizontal="center" vertical="center" wrapText="1"/>
    </xf>
    <xf numFmtId="0" fontId="22" fillId="0" borderId="45" xfId="0" applyFont="1" applyBorder="1" applyAlignment="1">
      <alignment horizontal="center" vertical="center"/>
    </xf>
    <xf numFmtId="0" fontId="37" fillId="0" borderId="31" xfId="0" applyFont="1" applyBorder="1" applyAlignment="1">
      <alignment horizontal="center" vertical="center" wrapText="1"/>
    </xf>
    <xf numFmtId="3" fontId="37" fillId="0" borderId="31" xfId="0" applyNumberFormat="1" applyFont="1" applyBorder="1" applyAlignment="1">
      <alignment horizontal="center" vertical="center" wrapText="1"/>
    </xf>
    <xf numFmtId="0" fontId="37" fillId="0" borderId="32" xfId="0" applyFont="1" applyBorder="1" applyAlignment="1">
      <alignment horizontal="center" vertical="center" wrapText="1"/>
    </xf>
    <xf numFmtId="0" fontId="22" fillId="0" borderId="46" xfId="0" applyFont="1" applyBorder="1" applyAlignment="1">
      <alignment horizontal="center" vertical="center"/>
    </xf>
    <xf numFmtId="9" fontId="37" fillId="0" borderId="2" xfId="0" applyNumberFormat="1" applyFont="1" applyBorder="1" applyAlignment="1">
      <alignment horizontal="center" vertical="center"/>
    </xf>
    <xf numFmtId="9" fontId="37" fillId="0" borderId="2" xfId="0" applyNumberFormat="1" applyFont="1" applyBorder="1" applyAlignment="1">
      <alignment horizontal="center" vertical="center" wrapText="1"/>
    </xf>
    <xf numFmtId="0" fontId="30" fillId="0" borderId="2" xfId="0" applyFont="1" applyBorder="1" applyAlignment="1">
      <alignment horizontal="center" vertical="center" wrapText="1"/>
    </xf>
    <xf numFmtId="0" fontId="37" fillId="0" borderId="2" xfId="0" applyFont="1" applyBorder="1" applyAlignment="1">
      <alignment horizontal="center" vertical="center" wrapText="1"/>
    </xf>
    <xf numFmtId="0" fontId="59" fillId="0" borderId="2" xfId="0" applyFont="1" applyBorder="1" applyAlignment="1">
      <alignment horizontal="center" vertical="center" wrapText="1"/>
    </xf>
    <xf numFmtId="9" fontId="40" fillId="0" borderId="2" xfId="0" applyNumberFormat="1" applyFont="1" applyBorder="1" applyAlignment="1">
      <alignment horizontal="center" vertical="center"/>
    </xf>
    <xf numFmtId="0" fontId="37" fillId="0" borderId="21" xfId="0" applyFont="1" applyBorder="1" applyAlignment="1">
      <alignment horizontal="center" vertical="center" wrapText="1"/>
    </xf>
    <xf numFmtId="0" fontId="22" fillId="0" borderId="2" xfId="0" quotePrefix="1" applyFont="1" applyBorder="1" applyAlignment="1">
      <alignment horizontal="center" vertical="center" wrapText="1"/>
    </xf>
    <xf numFmtId="169" fontId="22" fillId="0" borderId="2" xfId="0" applyNumberFormat="1" applyFont="1" applyBorder="1" applyAlignment="1">
      <alignment horizontal="center" vertical="center"/>
    </xf>
    <xf numFmtId="9" fontId="30" fillId="0" borderId="2" xfId="0" applyNumberFormat="1" applyFont="1" applyBorder="1" applyAlignment="1">
      <alignment horizontal="center" vertical="center"/>
    </xf>
    <xf numFmtId="165" fontId="22" fillId="0" borderId="2" xfId="2" applyNumberFormat="1" applyFont="1" applyBorder="1" applyAlignment="1">
      <alignment horizontal="center" vertical="center"/>
    </xf>
    <xf numFmtId="0" fontId="30" fillId="0" borderId="21" xfId="0" applyFont="1" applyBorder="1" applyAlignment="1">
      <alignment horizontal="center" vertical="center" wrapText="1"/>
    </xf>
    <xf numFmtId="166" fontId="30" fillId="0" borderId="39" xfId="0" applyNumberFormat="1" applyFont="1" applyBorder="1" applyAlignment="1">
      <alignment horizontal="center"/>
    </xf>
    <xf numFmtId="9" fontId="30" fillId="0" borderId="2" xfId="0" applyNumberFormat="1" applyFont="1" applyBorder="1" applyAlignment="1">
      <alignment horizontal="center"/>
    </xf>
    <xf numFmtId="0" fontId="30" fillId="0" borderId="0" xfId="0" applyFont="1" applyAlignment="1">
      <alignment horizontal="center"/>
    </xf>
    <xf numFmtId="3" fontId="19" fillId="0" borderId="2" xfId="0" applyNumberFormat="1" applyFont="1" applyBorder="1" applyAlignment="1">
      <alignment horizontal="center"/>
    </xf>
    <xf numFmtId="0" fontId="22" fillId="0" borderId="0" xfId="0" applyFont="1" applyAlignment="1">
      <alignment vertical="center"/>
    </xf>
    <xf numFmtId="0" fontId="24" fillId="0" borderId="0" xfId="0" applyFont="1" applyAlignment="1">
      <alignment horizontal="left" vertical="center"/>
    </xf>
    <xf numFmtId="0" fontId="22" fillId="0" borderId="0" xfId="0" applyFont="1" applyAlignment="1">
      <alignment vertical="center" wrapText="1"/>
    </xf>
    <xf numFmtId="0" fontId="22" fillId="0" borderId="12" xfId="0" applyFont="1" applyBorder="1" applyAlignment="1">
      <alignment vertical="center"/>
    </xf>
    <xf numFmtId="0" fontId="17" fillId="0" borderId="0" xfId="0" applyFont="1"/>
    <xf numFmtId="0" fontId="19" fillId="0" borderId="29" xfId="0" applyFont="1" applyBorder="1"/>
    <xf numFmtId="6" fontId="33" fillId="0" borderId="2" xfId="0" applyNumberFormat="1" applyFont="1" applyBorder="1" applyAlignment="1">
      <alignment horizontal="left" vertical="center" wrapText="1"/>
    </xf>
    <xf numFmtId="0" fontId="22" fillId="14" borderId="2" xfId="0" applyFont="1" applyFill="1" applyBorder="1" applyAlignment="1">
      <alignment horizontal="left"/>
    </xf>
    <xf numFmtId="0" fontId="22" fillId="14" borderId="18" xfId="0" applyFont="1" applyFill="1" applyBorder="1" applyAlignment="1">
      <alignment horizontal="left"/>
    </xf>
    <xf numFmtId="6" fontId="33" fillId="2" borderId="18" xfId="0" applyNumberFormat="1" applyFont="1" applyFill="1" applyBorder="1" applyAlignment="1">
      <alignment horizontal="left" vertical="center" wrapText="1"/>
    </xf>
    <xf numFmtId="0" fontId="20" fillId="0" borderId="29" xfId="0" applyFont="1" applyBorder="1" applyAlignment="1">
      <alignment horizontal="left" vertical="center"/>
    </xf>
    <xf numFmtId="6" fontId="33" fillId="2" borderId="2" xfId="0" applyNumberFormat="1" applyFont="1" applyFill="1" applyBorder="1" applyAlignment="1">
      <alignment horizontal="left" vertical="center" wrapText="1"/>
    </xf>
    <xf numFmtId="0" fontId="42" fillId="11" borderId="2" xfId="0" applyFont="1" applyFill="1" applyBorder="1" applyAlignment="1">
      <alignment horizontal="left"/>
    </xf>
    <xf numFmtId="0" fontId="19" fillId="0" borderId="0" xfId="0" applyFont="1" applyAlignment="1">
      <alignment horizontal="center"/>
    </xf>
    <xf numFmtId="0" fontId="19" fillId="0" borderId="29" xfId="0" applyFont="1" applyBorder="1" applyAlignment="1">
      <alignment horizontal="center"/>
    </xf>
    <xf numFmtId="0" fontId="33" fillId="0" borderId="2" xfId="0" applyFont="1" applyBorder="1" applyAlignment="1">
      <alignment horizontal="left" wrapText="1"/>
    </xf>
    <xf numFmtId="0" fontId="19" fillId="0" borderId="0" xfId="0" quotePrefix="1" applyFont="1" applyAlignment="1">
      <alignment horizontal="left" vertical="top" wrapText="1"/>
    </xf>
    <xf numFmtId="0" fontId="24" fillId="0" borderId="0" xfId="0" applyFont="1" applyAlignment="1">
      <alignment horizontal="left" vertical="top" wrapText="1"/>
    </xf>
    <xf numFmtId="0" fontId="21" fillId="3" borderId="5" xfId="0" applyFont="1" applyFill="1" applyBorder="1" applyAlignment="1">
      <alignment horizontal="left" vertical="center" wrapText="1"/>
    </xf>
    <xf numFmtId="0" fontId="21" fillId="3" borderId="1" xfId="0" applyFont="1" applyFill="1" applyBorder="1" applyAlignment="1">
      <alignment horizontal="left" vertical="center" wrapText="1"/>
    </xf>
    <xf numFmtId="0" fontId="21" fillId="3" borderId="3" xfId="0" applyFont="1" applyFill="1" applyBorder="1" applyAlignment="1">
      <alignment horizontal="left" vertical="center" wrapText="1"/>
    </xf>
    <xf numFmtId="0" fontId="22" fillId="6" borderId="2" xfId="0" applyFont="1" applyFill="1" applyBorder="1" applyAlignment="1">
      <alignment horizontal="left" vertical="center" wrapText="1"/>
    </xf>
    <xf numFmtId="0" fontId="21" fillId="3" borderId="2" xfId="0" applyFont="1" applyFill="1" applyBorder="1" applyAlignment="1">
      <alignment horizontal="left" vertical="center" wrapText="1"/>
    </xf>
    <xf numFmtId="0" fontId="30" fillId="4" borderId="2" xfId="0" applyFont="1" applyFill="1" applyBorder="1" applyAlignment="1">
      <alignment horizontal="left" vertical="center" wrapText="1"/>
    </xf>
    <xf numFmtId="0" fontId="22" fillId="4" borderId="2" xfId="0" applyFont="1" applyFill="1" applyBorder="1" applyAlignment="1">
      <alignment horizontal="left" vertical="center" wrapText="1"/>
    </xf>
    <xf numFmtId="6" fontId="33" fillId="2" borderId="39" xfId="0" applyNumberFormat="1" applyFont="1" applyFill="1" applyBorder="1" applyAlignment="1">
      <alignment horizontal="left" vertical="center" wrapText="1"/>
    </xf>
    <xf numFmtId="6" fontId="33" fillId="2" borderId="8" xfId="0" applyNumberFormat="1" applyFont="1" applyFill="1" applyBorder="1" applyAlignment="1">
      <alignment horizontal="left" vertical="center" wrapText="1"/>
    </xf>
    <xf numFmtId="0" fontId="22" fillId="4" borderId="5" xfId="0" applyFont="1" applyFill="1" applyBorder="1" applyAlignment="1">
      <alignment horizontal="left" vertical="center" wrapText="1"/>
    </xf>
    <xf numFmtId="0" fontId="22" fillId="4" borderId="1"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50" fillId="0" borderId="0" xfId="0" applyFont="1" applyAlignment="1">
      <alignment horizontal="left" vertical="top" wrapText="1"/>
    </xf>
    <xf numFmtId="0" fontId="7" fillId="0" borderId="0" xfId="0" applyFont="1" applyAlignment="1">
      <alignment horizontal="left" vertical="top" wrapText="1"/>
    </xf>
    <xf numFmtId="0" fontId="19" fillId="0" borderId="0" xfId="0" applyFont="1" applyAlignment="1">
      <alignment horizontal="left" vertical="top" wrapText="1"/>
    </xf>
    <xf numFmtId="0" fontId="40" fillId="14" borderId="2" xfId="0" applyFont="1" applyFill="1" applyBorder="1" applyAlignment="1">
      <alignment horizontal="left" vertical="center"/>
    </xf>
    <xf numFmtId="6" fontId="33" fillId="2" borderId="1" xfId="0" applyNumberFormat="1" applyFont="1" applyFill="1" applyBorder="1" applyAlignment="1">
      <alignment horizontal="left" vertical="center" wrapText="1"/>
    </xf>
    <xf numFmtId="6" fontId="33" fillId="2" borderId="3" xfId="0" applyNumberFormat="1" applyFont="1" applyFill="1" applyBorder="1" applyAlignment="1">
      <alignment horizontal="left" vertical="center" wrapText="1"/>
    </xf>
    <xf numFmtId="0" fontId="19" fillId="0" borderId="1" xfId="0" applyFont="1" applyBorder="1" applyAlignment="1">
      <alignment horizontal="center" vertical="center" wrapText="1"/>
    </xf>
    <xf numFmtId="0" fontId="19" fillId="0" borderId="3" xfId="0" applyFont="1" applyBorder="1" applyAlignment="1">
      <alignment horizontal="center" vertical="center" wrapText="1"/>
    </xf>
    <xf numFmtId="0" fontId="50" fillId="0" borderId="0" xfId="0" applyFont="1" applyAlignment="1">
      <alignment horizontal="left" wrapText="1"/>
    </xf>
    <xf numFmtId="0" fontId="24" fillId="0" borderId="0" xfId="0" applyFont="1" applyAlignment="1">
      <alignment horizontal="left" wrapText="1"/>
    </xf>
    <xf numFmtId="0" fontId="19" fillId="0" borderId="5" xfId="0" applyFont="1" applyBorder="1" applyAlignment="1">
      <alignment horizontal="center" vertical="center"/>
    </xf>
    <xf numFmtId="0" fontId="19" fillId="0" borderId="1"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left" vertical="center"/>
    </xf>
    <xf numFmtId="0" fontId="19" fillId="0" borderId="1" xfId="0" applyFont="1" applyBorder="1" applyAlignment="1">
      <alignment horizontal="left" vertical="center"/>
    </xf>
    <xf numFmtId="0" fontId="19" fillId="0" borderId="3" xfId="0" applyFont="1" applyBorder="1" applyAlignment="1">
      <alignment horizontal="left" vertical="center"/>
    </xf>
    <xf numFmtId="0" fontId="19" fillId="0" borderId="5" xfId="0" applyFont="1" applyBorder="1" applyAlignment="1">
      <alignment vertical="center"/>
    </xf>
    <xf numFmtId="0" fontId="19" fillId="0" borderId="1" xfId="0" applyFont="1" applyBorder="1" applyAlignment="1">
      <alignment vertical="center"/>
    </xf>
    <xf numFmtId="0" fontId="19" fillId="0" borderId="3" xfId="0" applyFont="1" applyBorder="1" applyAlignment="1">
      <alignment vertical="center"/>
    </xf>
    <xf numFmtId="0" fontId="22" fillId="14" borderId="1" xfId="0" applyFont="1" applyFill="1" applyBorder="1" applyAlignment="1">
      <alignment horizontal="left" vertical="center"/>
    </xf>
    <xf numFmtId="0" fontId="22" fillId="14" borderId="3" xfId="0" applyFont="1" applyFill="1" applyBorder="1" applyAlignment="1">
      <alignment horizontal="left" vertical="center"/>
    </xf>
    <xf numFmtId="0" fontId="40" fillId="14" borderId="18" xfId="0" applyFont="1" applyFill="1" applyBorder="1" applyAlignment="1">
      <alignment horizontal="left" vertical="center"/>
    </xf>
    <xf numFmtId="0" fontId="40" fillId="14" borderId="6" xfId="0" applyFont="1" applyFill="1" applyBorder="1" applyAlignment="1">
      <alignment horizontal="left" vertical="center"/>
    </xf>
    <xf numFmtId="0" fontId="40" fillId="14" borderId="4" xfId="0" applyFont="1" applyFill="1" applyBorder="1" applyAlignment="1">
      <alignment horizontal="left" vertical="center"/>
    </xf>
    <xf numFmtId="0" fontId="20" fillId="0" borderId="0" xfId="0" applyFont="1" applyAlignment="1">
      <alignment horizontal="center" vertical="center"/>
    </xf>
    <xf numFmtId="0" fontId="20" fillId="0" borderId="29" xfId="0" applyFont="1" applyBorder="1" applyAlignment="1">
      <alignment horizontal="center" vertical="center"/>
    </xf>
    <xf numFmtId="6" fontId="33" fillId="2" borderId="5" xfId="0" applyNumberFormat="1" applyFont="1" applyFill="1" applyBorder="1" applyAlignment="1">
      <alignment horizontal="left" vertical="center" wrapText="1"/>
    </xf>
    <xf numFmtId="0" fontId="33" fillId="0" borderId="2" xfId="0" applyFont="1" applyBorder="1" applyAlignment="1">
      <alignment horizontal="left" vertical="center" wrapText="1"/>
    </xf>
    <xf numFmtId="0" fontId="33" fillId="0" borderId="4" xfId="0" applyFont="1" applyBorder="1" applyAlignment="1">
      <alignment horizontal="left" vertical="center" wrapText="1"/>
    </xf>
    <xf numFmtId="0" fontId="33" fillId="0" borderId="6" xfId="0" applyFont="1" applyBorder="1" applyAlignment="1">
      <alignment horizontal="left" vertical="center" wrapText="1"/>
    </xf>
    <xf numFmtId="0" fontId="33" fillId="0" borderId="12" xfId="0" applyFont="1" applyBorder="1" applyAlignment="1">
      <alignment horizontal="left" vertical="center" wrapText="1"/>
    </xf>
    <xf numFmtId="0" fontId="48" fillId="15" borderId="2" xfId="0" applyFont="1" applyFill="1" applyBorder="1" applyAlignment="1">
      <alignment vertical="center"/>
    </xf>
    <xf numFmtId="0" fontId="33" fillId="2" borderId="5" xfId="0" applyFont="1" applyFill="1" applyBorder="1" applyAlignment="1">
      <alignment horizontal="left" vertical="center" wrapText="1"/>
    </xf>
    <xf numFmtId="0" fontId="33" fillId="2" borderId="1" xfId="0" applyFont="1" applyFill="1" applyBorder="1" applyAlignment="1">
      <alignment horizontal="left" vertical="center" wrapText="1"/>
    </xf>
    <xf numFmtId="0" fontId="33" fillId="2" borderId="3" xfId="0" applyFont="1" applyFill="1" applyBorder="1" applyAlignment="1">
      <alignment horizontal="left" vertical="center" wrapText="1"/>
    </xf>
    <xf numFmtId="0" fontId="33" fillId="2" borderId="39" xfId="0" applyFont="1" applyFill="1" applyBorder="1" applyAlignment="1">
      <alignment horizontal="left" vertical="center" wrapText="1"/>
    </xf>
    <xf numFmtId="0" fontId="22" fillId="4" borderId="5" xfId="0" applyFont="1" applyFill="1" applyBorder="1" applyAlignment="1">
      <alignment horizontal="center" vertical="center" wrapText="1"/>
    </xf>
    <xf numFmtId="0" fontId="22" fillId="4" borderId="1" xfId="0" applyFont="1" applyFill="1" applyBorder="1" applyAlignment="1">
      <alignment horizontal="center" vertical="center" wrapText="1"/>
    </xf>
  </cellXfs>
  <cellStyles count="35">
    <cellStyle name="Bad 2" xfId="4" xr:uid="{A65D33F7-2215-4899-8E87-03724BB2389A}"/>
    <cellStyle name="Comma" xfId="1" builtinId="3"/>
    <cellStyle name="Comma 2" xfId="20" xr:uid="{DB42AFBB-6257-417E-B4BD-6C07AEB27513}"/>
    <cellStyle name="Comma 2 2" xfId="31" xr:uid="{A4FC93CA-8021-4291-8F05-3604E0CEC8B4}"/>
    <cellStyle name="Comma 3" xfId="6" xr:uid="{6609AEF2-D6F6-4161-B10F-9BDAFD7A1C9D}"/>
    <cellStyle name="Comma 3 2" xfId="32" xr:uid="{200DB0CD-E285-4FDB-9BFC-7B0BBABE9802}"/>
    <cellStyle name="Comma 4" xfId="7" xr:uid="{B1155769-4AE0-428E-BF81-EE36BA7184D8}"/>
    <cellStyle name="Comma 5" xfId="25" xr:uid="{C601F6AE-CCCF-4B27-AECC-9575AA91C135}"/>
    <cellStyle name="Comma 6" xfId="5" xr:uid="{A7A565FE-7227-45DF-B8B6-8DBC0C56AD5C}"/>
    <cellStyle name="Comma 7" xfId="30" xr:uid="{C5FF86AD-EA34-4696-8A62-E1503B34474A}"/>
    <cellStyle name="Currency 2" xfId="9" xr:uid="{228FC61E-7A78-4FD2-927A-A1A1202BB7EB}"/>
    <cellStyle name="Currency 3" xfId="10" xr:uid="{C2AEED49-92C2-4B53-8BC3-2B80E7145F86}"/>
    <cellStyle name="Currency 4" xfId="11" xr:uid="{B8D4F1F0-8135-4E65-9A1E-F7ACBB60F2C7}"/>
    <cellStyle name="Currency 5" xfId="8" xr:uid="{E163E088-B312-4E84-B9AC-E5E292529672}"/>
    <cellStyle name="Good 2" xfId="13" xr:uid="{30EEB22B-2CDE-40B5-944B-D44705F86878}"/>
    <cellStyle name="Good 3" xfId="12" xr:uid="{7621CFD2-395F-483D-A441-93947F14E870}"/>
    <cellStyle name="Hyperlink 2" xfId="22" xr:uid="{C3A2166A-4E74-4187-AB5B-FD5EF0019FF9}"/>
    <cellStyle name="Neutral 2" xfId="23" xr:uid="{E2390828-F44A-4C51-9DD5-12556A22E925}"/>
    <cellStyle name="Normal" xfId="0" builtinId="0"/>
    <cellStyle name="Normal 128" xfId="27" xr:uid="{9F7A7B69-2E69-4F0A-BF81-B6C93154E571}"/>
    <cellStyle name="Normal 2" xfId="17" xr:uid="{74B955E7-B5F0-4F24-AFEE-143C0B351DD8}"/>
    <cellStyle name="Normal 2 2" xfId="33" xr:uid="{DB530F7C-49FA-44EC-BFAC-D5ADFAEBDB5F}"/>
    <cellStyle name="Normal 2 4" xfId="28" xr:uid="{2D0BF9A7-B5A4-4AA2-877E-A7D0550DBD5A}"/>
    <cellStyle name="Normal 3" xfId="18" xr:uid="{26AA44A4-920E-46A2-8141-6C4D26133930}"/>
    <cellStyle name="Normal 4" xfId="19" xr:uid="{179AEA27-F528-4213-BEE9-D0F27CC1499A}"/>
    <cellStyle name="Normal 5" xfId="24" xr:uid="{9D4CD664-42B8-45C1-9772-5955A332BCBD}"/>
    <cellStyle name="Normal 6" xfId="26" xr:uid="{05E6E3B8-3AE1-477A-B8A7-BB11DE7959B8}"/>
    <cellStyle name="Normal 7" xfId="3" xr:uid="{0FDA2D41-309A-4534-98B6-62A5FAB77750}"/>
    <cellStyle name="Normal 8" xfId="29" xr:uid="{9EB5D3BA-2E75-4C64-B290-A1E84F74D421}"/>
    <cellStyle name="Percent" xfId="2" builtinId="5"/>
    <cellStyle name="Percent 2" xfId="15" xr:uid="{E84C4077-AE41-400E-B303-FC06D31194E0}"/>
    <cellStyle name="Percent 3" xfId="16" xr:uid="{DCE51EBF-2828-48DC-A611-78EA15DF8EC6}"/>
    <cellStyle name="Percent 4" xfId="21" xr:uid="{C2D179CF-9BDA-461E-BAF7-07279E1D7857}"/>
    <cellStyle name="Percent 5" xfId="14" xr:uid="{5F99D9C7-D005-47E1-AB8D-2758B1BFBD4B}"/>
    <cellStyle name="Percent 6" xfId="34" xr:uid="{D65AA566-D0E5-4178-9C03-22E2D8601D71}"/>
  </cellStyles>
  <dxfs count="0"/>
  <tableStyles count="0" defaultTableStyle="TableStyleMedium2" defaultPivotStyle="PivotStyleLight16"/>
  <colors>
    <mruColors>
      <color rgb="FFFF3399"/>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285750</xdr:rowOff>
    </xdr:from>
    <xdr:to>
      <xdr:col>0</xdr:col>
      <xdr:colOff>1647190</xdr:colOff>
      <xdr:row>0</xdr:row>
      <xdr:rowOff>654050</xdr:rowOff>
    </xdr:to>
    <xdr:pic>
      <xdr:nvPicPr>
        <xdr:cNvPr id="4" name="Picture 3" descr="CIBC logo">
          <a:extLst>
            <a:ext uri="{FF2B5EF4-FFF2-40B4-BE49-F238E27FC236}">
              <a16:creationId xmlns:a16="http://schemas.microsoft.com/office/drawing/2014/main" id="{6C91DAA5-80F0-42C6-8C60-7BE93824121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285750"/>
          <a:ext cx="1443990" cy="3714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0</xdr:row>
      <xdr:rowOff>304800</xdr:rowOff>
    </xdr:from>
    <xdr:to>
      <xdr:col>0</xdr:col>
      <xdr:colOff>1541780</xdr:colOff>
      <xdr:row>0</xdr:row>
      <xdr:rowOff>668655</xdr:rowOff>
    </xdr:to>
    <xdr:pic>
      <xdr:nvPicPr>
        <xdr:cNvPr id="2" name="Picture 1" descr="CIBC logo">
          <a:extLst>
            <a:ext uri="{FF2B5EF4-FFF2-40B4-BE49-F238E27FC236}">
              <a16:creationId xmlns:a16="http://schemas.microsoft.com/office/drawing/2014/main" id="{0B8D401B-0C96-4AE9-9EE1-0F24D4873D3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304800"/>
          <a:ext cx="1440815" cy="3714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133350</xdr:colOff>
      <xdr:row>0</xdr:row>
      <xdr:rowOff>292100</xdr:rowOff>
    </xdr:from>
    <xdr:to>
      <xdr:col>0</xdr:col>
      <xdr:colOff>1570990</xdr:colOff>
      <xdr:row>0</xdr:row>
      <xdr:rowOff>666750</xdr:rowOff>
    </xdr:to>
    <xdr:pic>
      <xdr:nvPicPr>
        <xdr:cNvPr id="4" name="Picture 3" descr="CIBC logo">
          <a:extLst>
            <a:ext uri="{FF2B5EF4-FFF2-40B4-BE49-F238E27FC236}">
              <a16:creationId xmlns:a16="http://schemas.microsoft.com/office/drawing/2014/main" id="{0EC3694C-52B8-4886-9878-2AB038E39BF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292100"/>
          <a:ext cx="1440815" cy="3746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104775</xdr:colOff>
      <xdr:row>0</xdr:row>
      <xdr:rowOff>304800</xdr:rowOff>
    </xdr:from>
    <xdr:to>
      <xdr:col>0</xdr:col>
      <xdr:colOff>1541780</xdr:colOff>
      <xdr:row>0</xdr:row>
      <xdr:rowOff>668655</xdr:rowOff>
    </xdr:to>
    <xdr:pic>
      <xdr:nvPicPr>
        <xdr:cNvPr id="3" name="Picture 2" descr="CIBC logo">
          <a:extLst>
            <a:ext uri="{FF2B5EF4-FFF2-40B4-BE49-F238E27FC236}">
              <a16:creationId xmlns:a16="http://schemas.microsoft.com/office/drawing/2014/main" id="{F79E291F-6A26-4C95-AFDB-7F158989DBE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304800"/>
          <a:ext cx="1440815" cy="3683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254000</xdr:rowOff>
    </xdr:from>
    <xdr:to>
      <xdr:col>0</xdr:col>
      <xdr:colOff>1508125</xdr:colOff>
      <xdr:row>0</xdr:row>
      <xdr:rowOff>631190</xdr:rowOff>
    </xdr:to>
    <xdr:pic>
      <xdr:nvPicPr>
        <xdr:cNvPr id="2" name="Picture 1" descr="CIBC logo">
          <a:extLst>
            <a:ext uri="{FF2B5EF4-FFF2-40B4-BE49-F238E27FC236}">
              <a16:creationId xmlns:a16="http://schemas.microsoft.com/office/drawing/2014/main" id="{7E4B47CD-E6CF-4092-B1AF-1DB0A009E1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0"/>
          <a:ext cx="1437640" cy="37719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254000</xdr:rowOff>
    </xdr:from>
    <xdr:to>
      <xdr:col>0</xdr:col>
      <xdr:colOff>1511935</xdr:colOff>
      <xdr:row>0</xdr:row>
      <xdr:rowOff>635000</xdr:rowOff>
    </xdr:to>
    <xdr:pic>
      <xdr:nvPicPr>
        <xdr:cNvPr id="3" name="Picture 2" descr="CIBC logo">
          <a:extLst>
            <a:ext uri="{FF2B5EF4-FFF2-40B4-BE49-F238E27FC236}">
              <a16:creationId xmlns:a16="http://schemas.microsoft.com/office/drawing/2014/main" id="{1EA91C78-A105-4433-AFE4-1FF480C41C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0"/>
          <a:ext cx="1440815" cy="37719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ibc.sharepoint.com/sites/GRP-EnergySustainability/Shared%20Documents/GHG%20Annual%20Environmental%20Reports/CIBC_Annual_Environmental_Report_2022%20FINAL%20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st Summary"/>
      <sheetName val="Summary-TOTAL"/>
      <sheetName val="Summary-Canada"/>
      <sheetName val="Summary-US"/>
      <sheetName val="2022EnergyDetail"/>
      <sheetName val="2022USEnergyDetail"/>
      <sheetName val="2022Water"/>
      <sheetName val="RS Building List"/>
      <sheetName val="2022 BEPI Values"/>
      <sheetName val="2022 US BEPI Values"/>
      <sheetName val="Rates By Province"/>
      <sheetName val="Leased"/>
      <sheetName val="Sublease"/>
      <sheetName val="Graphs"/>
      <sheetName val="BI Factors"/>
      <sheetName val="Conversion_Factors"/>
      <sheetName val="Conversion_Factors_US"/>
      <sheetName val="Emission Factors Hub"/>
      <sheetName val="MixedUse"/>
      <sheetName val="ABM List"/>
      <sheetName val="QualityAssur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
  <sheetViews>
    <sheetView showGridLines="0" tabSelected="1" workbookViewId="0">
      <selection activeCell="A2" sqref="A2"/>
    </sheetView>
  </sheetViews>
  <sheetFormatPr defaultRowHeight="15"/>
  <cols>
    <col min="1" max="1" width="104.140625" customWidth="1"/>
  </cols>
  <sheetData>
    <row r="1" spans="1:1" ht="81" customHeight="1">
      <c r="A1" s="2"/>
    </row>
    <row r="2" spans="1:1" ht="109.5" customHeight="1">
      <c r="A2" s="12" t="s">
        <v>0</v>
      </c>
    </row>
    <row r="5" spans="1:1" ht="15.75">
      <c r="A5" s="195" t="s">
        <v>1</v>
      </c>
    </row>
    <row r="6" spans="1:1">
      <c r="A6" s="302" t="s">
        <v>2</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14BCC-AD9F-4ABC-A0B6-51F4AF53D597}">
  <dimension ref="A1:I28"/>
  <sheetViews>
    <sheetView showGridLines="0" zoomScaleNormal="100" workbookViewId="0">
      <pane ySplit="2" topLeftCell="A3" activePane="bottomLeft" state="frozen"/>
      <selection pane="bottomLeft" activeCell="B1" sqref="B1:I1"/>
    </sheetView>
  </sheetViews>
  <sheetFormatPr defaultColWidth="9.140625" defaultRowHeight="12.75"/>
  <cols>
    <col min="1" max="1" width="70.85546875" style="13" customWidth="1"/>
    <col min="2" max="3" width="18.5703125" style="13" customWidth="1"/>
    <col min="4" max="4" width="17.7109375" style="13" customWidth="1"/>
    <col min="5" max="5" width="17.140625" style="13" customWidth="1"/>
    <col min="6" max="6" width="17.28515625" style="13" customWidth="1"/>
    <col min="7" max="7" width="14.42578125" style="13" customWidth="1"/>
    <col min="8" max="8" width="12" style="13" customWidth="1"/>
    <col min="9" max="9" width="12.140625" style="13" customWidth="1"/>
    <col min="10" max="10" width="82.7109375" style="13" customWidth="1"/>
    <col min="11" max="16384" width="9.140625" style="13"/>
  </cols>
  <sheetData>
    <row r="1" spans="1:9" ht="72" customHeight="1">
      <c r="B1" s="400" t="s">
        <v>3</v>
      </c>
      <c r="C1" s="400"/>
      <c r="D1" s="400"/>
      <c r="E1" s="400"/>
      <c r="F1" s="400"/>
      <c r="G1" s="400"/>
      <c r="H1" s="400"/>
      <c r="I1" s="400"/>
    </row>
    <row r="2" spans="1:9" ht="21" customHeight="1">
      <c r="B2" s="139" t="s">
        <v>4</v>
      </c>
      <c r="C2" s="139">
        <v>2022</v>
      </c>
      <c r="D2" s="139">
        <v>2021</v>
      </c>
      <c r="E2" s="139">
        <v>2020</v>
      </c>
      <c r="F2" s="139">
        <v>2019</v>
      </c>
      <c r="G2" s="139">
        <v>2018</v>
      </c>
      <c r="H2" s="139">
        <v>2017</v>
      </c>
      <c r="I2" s="139">
        <v>2016</v>
      </c>
    </row>
    <row r="3" spans="1:9" ht="15.75">
      <c r="A3" s="396" t="s">
        <v>5</v>
      </c>
      <c r="B3" s="396"/>
      <c r="C3" s="396"/>
      <c r="D3" s="396"/>
      <c r="E3" s="396"/>
      <c r="F3" s="396"/>
      <c r="G3" s="396"/>
      <c r="H3" s="396"/>
      <c r="I3" s="396"/>
    </row>
    <row r="4" spans="1:9" ht="14.25">
      <c r="A4" s="397" t="s">
        <v>6</v>
      </c>
      <c r="B4" s="397"/>
      <c r="C4" s="398"/>
      <c r="D4" s="398"/>
      <c r="E4" s="398"/>
      <c r="F4" s="397"/>
      <c r="G4" s="397"/>
      <c r="H4" s="397"/>
      <c r="I4" s="397"/>
    </row>
    <row r="5" spans="1:9" ht="15" customHeight="1">
      <c r="A5" s="271" t="s">
        <v>7</v>
      </c>
      <c r="B5" s="140"/>
      <c r="C5" s="273">
        <v>45921</v>
      </c>
      <c r="D5" s="274">
        <v>40852</v>
      </c>
      <c r="E5" s="274">
        <v>39192</v>
      </c>
      <c r="F5" s="276" t="s">
        <v>8</v>
      </c>
      <c r="G5" s="140" t="s">
        <v>8</v>
      </c>
      <c r="H5" s="140" t="s">
        <v>8</v>
      </c>
      <c r="I5" s="140" t="s">
        <v>8</v>
      </c>
    </row>
    <row r="6" spans="1:9" ht="15" customHeight="1">
      <c r="A6" s="271" t="s">
        <v>9</v>
      </c>
      <c r="B6" s="140"/>
      <c r="C6" s="273">
        <v>3532</v>
      </c>
      <c r="D6" s="274">
        <v>3123</v>
      </c>
      <c r="E6" s="274">
        <v>2965</v>
      </c>
      <c r="F6" s="276" t="s">
        <v>8</v>
      </c>
      <c r="G6" s="140" t="s">
        <v>8</v>
      </c>
      <c r="H6" s="140" t="s">
        <v>8</v>
      </c>
      <c r="I6" s="140" t="s">
        <v>8</v>
      </c>
    </row>
    <row r="7" spans="1:9" ht="15" customHeight="1">
      <c r="A7" s="271" t="s">
        <v>10</v>
      </c>
      <c r="B7" s="140"/>
      <c r="C7" s="343">
        <f>SUM(C5:C6)</f>
        <v>49453</v>
      </c>
      <c r="D7" s="344">
        <f>SUM(D5:D6)</f>
        <v>43975</v>
      </c>
      <c r="E7" s="344">
        <f>SUM(E5:E6)</f>
        <v>42157</v>
      </c>
      <c r="F7" s="276" t="s">
        <v>8</v>
      </c>
      <c r="G7" s="140" t="s">
        <v>8</v>
      </c>
      <c r="H7" s="140" t="s">
        <v>8</v>
      </c>
      <c r="I7" s="140" t="s">
        <v>8</v>
      </c>
    </row>
    <row r="8" spans="1:9" ht="14.25">
      <c r="A8" s="397" t="s">
        <v>11</v>
      </c>
      <c r="B8" s="397"/>
      <c r="C8" s="398"/>
      <c r="D8" s="398"/>
      <c r="E8" s="398"/>
      <c r="F8" s="397"/>
      <c r="G8" s="397"/>
      <c r="H8" s="397"/>
      <c r="I8" s="397"/>
    </row>
    <row r="9" spans="1:9">
      <c r="A9" s="271" t="s">
        <v>7</v>
      </c>
      <c r="B9" s="140"/>
      <c r="C9" s="274">
        <v>1600</v>
      </c>
      <c r="D9" s="274">
        <v>1557</v>
      </c>
      <c r="E9" s="274">
        <v>1550</v>
      </c>
      <c r="F9" s="276" t="s">
        <v>8</v>
      </c>
      <c r="G9" s="140" t="s">
        <v>8</v>
      </c>
      <c r="H9" s="140" t="s">
        <v>8</v>
      </c>
      <c r="I9" s="140" t="s">
        <v>8</v>
      </c>
    </row>
    <row r="10" spans="1:9">
      <c r="A10" s="271" t="s">
        <v>9</v>
      </c>
      <c r="B10" s="140"/>
      <c r="C10" s="270">
        <v>264</v>
      </c>
      <c r="D10" s="270">
        <v>222</v>
      </c>
      <c r="E10" s="270">
        <v>107</v>
      </c>
      <c r="F10" s="276" t="s">
        <v>8</v>
      </c>
      <c r="G10" s="140" t="s">
        <v>8</v>
      </c>
      <c r="H10" s="140" t="s">
        <v>8</v>
      </c>
      <c r="I10" s="140" t="s">
        <v>8</v>
      </c>
    </row>
    <row r="11" spans="1:9">
      <c r="A11" s="271" t="s">
        <v>12</v>
      </c>
      <c r="B11" s="140"/>
      <c r="C11" s="344">
        <f>SUM(C9:C10)</f>
        <v>1864</v>
      </c>
      <c r="D11" s="344">
        <f>SUM(D9:D10)</f>
        <v>1779</v>
      </c>
      <c r="E11" s="344">
        <f>SUM(E9:E10)</f>
        <v>1657</v>
      </c>
      <c r="F11" s="276" t="s">
        <v>8</v>
      </c>
      <c r="G11" s="140" t="s">
        <v>8</v>
      </c>
      <c r="H11" s="140" t="s">
        <v>8</v>
      </c>
      <c r="I11" s="140" t="s">
        <v>8</v>
      </c>
    </row>
    <row r="12" spans="1:9">
      <c r="A12" s="272" t="s">
        <v>13</v>
      </c>
      <c r="B12" s="272"/>
      <c r="C12" s="275">
        <f>SUM(C7+C11)</f>
        <v>51317</v>
      </c>
      <c r="D12" s="275">
        <f t="shared" ref="D12:E12" si="0">SUM(D7+D11)</f>
        <v>45754</v>
      </c>
      <c r="E12" s="275">
        <f t="shared" si="0"/>
        <v>43814</v>
      </c>
      <c r="F12" s="272"/>
      <c r="G12" s="272"/>
      <c r="H12" s="272"/>
      <c r="I12" s="272"/>
    </row>
    <row r="14" spans="1:9" ht="15.75">
      <c r="A14" s="401" t="s">
        <v>14</v>
      </c>
      <c r="B14" s="401"/>
      <c r="C14" s="401"/>
      <c r="D14" s="401"/>
      <c r="E14" s="401"/>
      <c r="F14" s="401"/>
      <c r="G14" s="401"/>
      <c r="H14" s="401"/>
      <c r="I14" s="401"/>
    </row>
    <row r="15" spans="1:9">
      <c r="A15" s="325" t="s">
        <v>15</v>
      </c>
      <c r="B15" s="276"/>
      <c r="C15" s="274">
        <v>27148</v>
      </c>
      <c r="D15" s="328">
        <v>24074</v>
      </c>
      <c r="E15" s="274">
        <v>23204</v>
      </c>
      <c r="F15" s="276" t="s">
        <v>8</v>
      </c>
      <c r="G15" s="274" t="s">
        <v>8</v>
      </c>
      <c r="H15" s="276" t="s">
        <v>8</v>
      </c>
      <c r="I15" s="274" t="s">
        <v>8</v>
      </c>
    </row>
    <row r="16" spans="1:9">
      <c r="A16" s="326" t="s">
        <v>16</v>
      </c>
      <c r="B16" s="276"/>
      <c r="C16" s="274">
        <v>22068</v>
      </c>
      <c r="D16" s="328">
        <v>19819</v>
      </c>
      <c r="E16" s="274">
        <v>18912</v>
      </c>
      <c r="F16" s="276" t="s">
        <v>8</v>
      </c>
      <c r="G16" s="270" t="s">
        <v>8</v>
      </c>
      <c r="H16" s="276" t="s">
        <v>8</v>
      </c>
      <c r="I16" s="270" t="s">
        <v>8</v>
      </c>
    </row>
    <row r="17" spans="1:9" ht="14.25">
      <c r="A17" s="312" t="s">
        <v>17</v>
      </c>
      <c r="B17" s="313"/>
      <c r="C17" s="314">
        <v>49453</v>
      </c>
      <c r="D17" s="315">
        <v>43975</v>
      </c>
      <c r="E17" s="314">
        <v>42157</v>
      </c>
      <c r="F17" s="313" t="s">
        <v>8</v>
      </c>
      <c r="G17" s="311" t="s">
        <v>8</v>
      </c>
      <c r="H17" s="313" t="s">
        <v>8</v>
      </c>
      <c r="I17" s="311" t="s">
        <v>8</v>
      </c>
    </row>
    <row r="18" spans="1:9">
      <c r="C18" s="342"/>
    </row>
    <row r="19" spans="1:9" ht="15.75">
      <c r="A19" s="399" t="s">
        <v>18</v>
      </c>
      <c r="B19" s="399"/>
      <c r="C19" s="399"/>
      <c r="D19" s="399"/>
      <c r="E19" s="399"/>
      <c r="F19" s="399"/>
      <c r="G19" s="399"/>
      <c r="H19" s="399"/>
      <c r="I19" s="399"/>
    </row>
    <row r="20" spans="1:9">
      <c r="A20" s="277" t="s">
        <v>19</v>
      </c>
      <c r="B20" s="140"/>
      <c r="C20" s="274">
        <v>10952</v>
      </c>
      <c r="D20" s="274">
        <v>8000</v>
      </c>
      <c r="E20" s="274">
        <v>7109</v>
      </c>
      <c r="F20" s="140" t="s">
        <v>8</v>
      </c>
      <c r="G20" s="140" t="s">
        <v>8</v>
      </c>
      <c r="H20" s="140" t="s">
        <v>8</v>
      </c>
      <c r="I20" s="140" t="s">
        <v>8</v>
      </c>
    </row>
    <row r="21" spans="1:9">
      <c r="A21" s="278" t="s">
        <v>20</v>
      </c>
      <c r="B21" s="140"/>
      <c r="C21" s="274">
        <v>25028</v>
      </c>
      <c r="D21" s="274">
        <v>22546</v>
      </c>
      <c r="E21" s="274">
        <v>21873</v>
      </c>
      <c r="F21" s="140" t="s">
        <v>8</v>
      </c>
      <c r="G21" s="140" t="s">
        <v>8</v>
      </c>
      <c r="H21" s="140" t="s">
        <v>8</v>
      </c>
      <c r="I21" s="140" t="s">
        <v>8</v>
      </c>
    </row>
    <row r="22" spans="1:9">
      <c r="A22" s="278" t="s">
        <v>21</v>
      </c>
      <c r="B22" s="140"/>
      <c r="C22" s="274">
        <v>13473</v>
      </c>
      <c r="D22" s="274">
        <v>13429</v>
      </c>
      <c r="E22" s="274">
        <v>13175</v>
      </c>
      <c r="F22" s="140" t="s">
        <v>8</v>
      </c>
      <c r="G22" s="140" t="s">
        <v>8</v>
      </c>
      <c r="H22" s="140" t="s">
        <v>8</v>
      </c>
      <c r="I22" s="140" t="s">
        <v>8</v>
      </c>
    </row>
    <row r="23" spans="1:9" ht="14.25">
      <c r="A23" s="309" t="s">
        <v>22</v>
      </c>
      <c r="B23" s="310"/>
      <c r="C23" s="314">
        <f>SUM(C20:C22)</f>
        <v>49453</v>
      </c>
      <c r="D23" s="314">
        <f>SUM(D20:D22)</f>
        <v>43975</v>
      </c>
      <c r="E23" s="314">
        <f>SUM(E20:E22)</f>
        <v>42157</v>
      </c>
      <c r="F23" s="310" t="s">
        <v>8</v>
      </c>
      <c r="G23" s="310" t="s">
        <v>8</v>
      </c>
      <c r="H23" s="310" t="s">
        <v>8</v>
      </c>
      <c r="I23" s="310" t="s">
        <v>8</v>
      </c>
    </row>
    <row r="25" spans="1:9">
      <c r="A25" s="149" t="s">
        <v>23</v>
      </c>
    </row>
    <row r="26" spans="1:9" ht="14.25">
      <c r="A26" s="118" t="s">
        <v>24</v>
      </c>
    </row>
    <row r="27" spans="1:9" ht="14.25">
      <c r="A27" s="118" t="s">
        <v>25</v>
      </c>
    </row>
    <row r="28" spans="1:9" ht="14.25">
      <c r="A28" s="114" t="s">
        <v>26</v>
      </c>
      <c r="B28" s="118"/>
      <c r="C28" s="118"/>
      <c r="D28" s="118"/>
    </row>
  </sheetData>
  <mergeCells count="6">
    <mergeCell ref="A3:I3"/>
    <mergeCell ref="A4:I4"/>
    <mergeCell ref="A8:I8"/>
    <mergeCell ref="A19:I19"/>
    <mergeCell ref="B1:I1"/>
    <mergeCell ref="A14:I1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27"/>
  <sheetViews>
    <sheetView showGridLines="0" zoomScaleNormal="100" workbookViewId="0">
      <pane ySplit="2" topLeftCell="A3" activePane="bottomLeft" state="frozen"/>
      <selection pane="bottomLeft" activeCell="B1" sqref="B1:I1"/>
    </sheetView>
  </sheetViews>
  <sheetFormatPr defaultColWidth="9.140625" defaultRowHeight="12.75"/>
  <cols>
    <col min="1" max="1" width="52.42578125" style="13" customWidth="1"/>
    <col min="2" max="3" width="12" style="13" customWidth="1"/>
    <col min="4" max="4" width="16.42578125" style="13" customWidth="1"/>
    <col min="5" max="5" width="15.140625" style="13" customWidth="1"/>
    <col min="6" max="6" width="18.28515625" style="13" customWidth="1"/>
    <col min="7" max="7" width="16.85546875" style="13" customWidth="1"/>
    <col min="8" max="8" width="17.42578125" style="13" customWidth="1"/>
    <col min="9" max="9" width="13.85546875" style="13" customWidth="1"/>
    <col min="10" max="16384" width="9.140625" style="13"/>
  </cols>
  <sheetData>
    <row r="1" spans="1:10" ht="73.5" customHeight="1">
      <c r="A1" s="403"/>
      <c r="B1" s="400" t="s">
        <v>27</v>
      </c>
      <c r="C1" s="400"/>
      <c r="D1" s="400"/>
      <c r="E1" s="400"/>
      <c r="F1" s="400"/>
      <c r="G1" s="400"/>
      <c r="H1" s="400"/>
      <c r="I1" s="400"/>
    </row>
    <row r="2" spans="1:10">
      <c r="A2" s="404"/>
      <c r="B2" s="139" t="s">
        <v>28</v>
      </c>
      <c r="C2" s="139">
        <v>2022</v>
      </c>
      <c r="D2" s="139">
        <v>2021</v>
      </c>
      <c r="E2" s="139">
        <v>2020</v>
      </c>
      <c r="F2" s="139">
        <v>2019</v>
      </c>
      <c r="G2" s="139">
        <v>2018</v>
      </c>
      <c r="H2" s="139">
        <v>2017</v>
      </c>
      <c r="I2" s="139">
        <v>2016</v>
      </c>
    </row>
    <row r="3" spans="1:10" ht="18">
      <c r="A3" s="402" t="s">
        <v>29</v>
      </c>
      <c r="B3" s="402"/>
      <c r="C3" s="402"/>
      <c r="D3" s="402"/>
      <c r="E3" s="402"/>
      <c r="F3" s="402"/>
      <c r="G3" s="402"/>
      <c r="H3" s="402"/>
      <c r="I3" s="402"/>
    </row>
    <row r="4" spans="1:10" ht="14.25">
      <c r="A4" s="208" t="s">
        <v>30</v>
      </c>
      <c r="B4" s="140" t="s">
        <v>31</v>
      </c>
      <c r="C4" s="355" t="s">
        <v>32</v>
      </c>
      <c r="D4" s="143">
        <v>0.5</v>
      </c>
      <c r="E4" s="143">
        <v>0.4</v>
      </c>
      <c r="F4" s="143">
        <v>0.47</v>
      </c>
      <c r="G4" s="142">
        <v>0.44</v>
      </c>
      <c r="H4" s="142">
        <v>0.41</v>
      </c>
      <c r="I4" s="142">
        <v>0.35</v>
      </c>
    </row>
    <row r="5" spans="1:10">
      <c r="A5" s="205"/>
      <c r="D5" s="148"/>
      <c r="E5" s="148"/>
      <c r="F5" s="148"/>
      <c r="G5" s="147"/>
      <c r="H5" s="147"/>
      <c r="I5" s="145"/>
    </row>
    <row r="6" spans="1:10" ht="18">
      <c r="A6" s="227" t="s">
        <v>33</v>
      </c>
      <c r="B6" s="228"/>
      <c r="C6" s="228"/>
      <c r="D6" s="228"/>
      <c r="E6" s="228"/>
      <c r="F6" s="229"/>
      <c r="G6" s="229"/>
      <c r="H6" s="229"/>
      <c r="I6" s="230"/>
    </row>
    <row r="7" spans="1:10" ht="15.75">
      <c r="A7" s="405" t="s">
        <v>34</v>
      </c>
      <c r="B7" s="405"/>
      <c r="C7" s="405"/>
      <c r="D7" s="405"/>
      <c r="E7" s="405"/>
      <c r="F7" s="405"/>
      <c r="G7" s="405"/>
      <c r="H7" s="405"/>
      <c r="I7" s="405"/>
    </row>
    <row r="8" spans="1:10" ht="27.75" customHeight="1">
      <c r="A8" s="217" t="s">
        <v>35</v>
      </c>
      <c r="B8" s="37" t="s">
        <v>31</v>
      </c>
      <c r="C8" s="353">
        <v>1</v>
      </c>
      <c r="D8" s="135">
        <v>1</v>
      </c>
      <c r="E8" s="135">
        <v>1</v>
      </c>
      <c r="F8" s="135">
        <v>1</v>
      </c>
      <c r="G8" s="135">
        <v>1</v>
      </c>
      <c r="H8" s="135">
        <v>1</v>
      </c>
      <c r="I8" s="135">
        <v>1</v>
      </c>
    </row>
    <row r="9" spans="1:10">
      <c r="A9" s="250"/>
      <c r="B9" s="37"/>
      <c r="C9" s="135"/>
      <c r="D9" s="135"/>
      <c r="E9" s="135"/>
      <c r="F9" s="135"/>
      <c r="G9" s="135"/>
      <c r="H9" s="136"/>
      <c r="I9" s="135"/>
    </row>
    <row r="10" spans="1:10" ht="15.75">
      <c r="A10" s="405" t="s">
        <v>36</v>
      </c>
      <c r="B10" s="405"/>
      <c r="C10" s="405"/>
      <c r="D10" s="405"/>
      <c r="E10" s="405"/>
      <c r="F10" s="405"/>
      <c r="G10" s="405"/>
      <c r="H10" s="405"/>
      <c r="I10" s="405"/>
    </row>
    <row r="11" spans="1:10" ht="38.25">
      <c r="A11" s="218" t="s">
        <v>37</v>
      </c>
      <c r="B11" s="37"/>
      <c r="C11" s="354">
        <v>0</v>
      </c>
      <c r="D11" s="196">
        <v>0</v>
      </c>
      <c r="E11" s="196">
        <v>0</v>
      </c>
      <c r="F11" s="196">
        <v>0</v>
      </c>
      <c r="G11" s="135" t="s">
        <v>8</v>
      </c>
      <c r="H11" s="136" t="s">
        <v>8</v>
      </c>
      <c r="I11" s="135" t="s">
        <v>8</v>
      </c>
      <c r="J11" s="137"/>
    </row>
    <row r="12" spans="1:10" ht="38.25">
      <c r="A12" s="218" t="s">
        <v>38</v>
      </c>
      <c r="B12" s="37"/>
      <c r="C12" s="354">
        <v>0</v>
      </c>
      <c r="D12" s="196">
        <v>0</v>
      </c>
      <c r="E12" s="196">
        <v>0</v>
      </c>
      <c r="F12" s="196">
        <v>0</v>
      </c>
      <c r="G12" s="135" t="s">
        <v>8</v>
      </c>
      <c r="H12" s="136" t="s">
        <v>8</v>
      </c>
      <c r="I12" s="135" t="s">
        <v>8</v>
      </c>
      <c r="J12" s="137"/>
    </row>
    <row r="13" spans="1:10">
      <c r="A13" s="198"/>
      <c r="B13" s="206"/>
      <c r="C13" s="206"/>
      <c r="D13" s="207"/>
      <c r="E13" s="207"/>
      <c r="F13" s="207"/>
      <c r="G13" s="137"/>
      <c r="H13" s="137"/>
      <c r="I13" s="137"/>
      <c r="J13" s="137"/>
    </row>
    <row r="14" spans="1:10" ht="15.75">
      <c r="A14" s="405" t="s">
        <v>39</v>
      </c>
      <c r="B14" s="405"/>
      <c r="C14" s="405"/>
      <c r="D14" s="405"/>
      <c r="E14" s="405"/>
      <c r="F14" s="405"/>
      <c r="G14" s="405"/>
      <c r="H14" s="405"/>
      <c r="I14" s="405"/>
      <c r="J14" s="137"/>
    </row>
    <row r="15" spans="1:10" ht="14.25">
      <c r="A15" s="209" t="s">
        <v>40</v>
      </c>
      <c r="B15" s="200"/>
      <c r="C15" s="350">
        <v>0</v>
      </c>
      <c r="D15" s="210">
        <v>0</v>
      </c>
      <c r="E15" s="210">
        <v>0</v>
      </c>
      <c r="F15" s="210" t="s">
        <v>41</v>
      </c>
      <c r="G15" s="211">
        <v>20100</v>
      </c>
      <c r="H15" s="212">
        <v>41000</v>
      </c>
      <c r="I15" s="211" t="s">
        <v>8</v>
      </c>
      <c r="J15" s="137"/>
    </row>
    <row r="16" spans="1:10" ht="14.25">
      <c r="A16" s="215" t="s">
        <v>42</v>
      </c>
      <c r="B16" s="216"/>
      <c r="C16" s="351" t="s">
        <v>43</v>
      </c>
      <c r="D16" s="220" t="s">
        <v>44</v>
      </c>
      <c r="E16" s="220" t="s">
        <v>45</v>
      </c>
      <c r="F16" s="220" t="s">
        <v>46</v>
      </c>
      <c r="G16" s="213" t="s">
        <v>47</v>
      </c>
      <c r="H16" s="214" t="s">
        <v>48</v>
      </c>
      <c r="I16" s="213" t="s">
        <v>8</v>
      </c>
      <c r="J16" s="137"/>
    </row>
    <row r="17" spans="1:10">
      <c r="A17" s="203"/>
      <c r="B17" s="199"/>
      <c r="C17" s="235"/>
      <c r="D17" s="204"/>
      <c r="E17" s="204"/>
      <c r="F17" s="204"/>
      <c r="G17" s="136"/>
      <c r="H17" s="136"/>
      <c r="I17" s="177"/>
      <c r="J17" s="137"/>
    </row>
    <row r="18" spans="1:10" ht="15.75">
      <c r="A18" s="405" t="s">
        <v>49</v>
      </c>
      <c r="B18" s="405"/>
      <c r="C18" s="405"/>
      <c r="D18" s="405"/>
      <c r="E18" s="405"/>
      <c r="F18" s="405"/>
      <c r="G18" s="405"/>
      <c r="H18" s="405"/>
      <c r="I18" s="405"/>
    </row>
    <row r="19" spans="1:10">
      <c r="A19" s="208" t="s">
        <v>50</v>
      </c>
      <c r="B19" s="140" t="s">
        <v>51</v>
      </c>
      <c r="C19" s="352">
        <v>1056</v>
      </c>
      <c r="D19" s="144">
        <v>1546.39</v>
      </c>
      <c r="E19" s="144">
        <v>806.11300000000006</v>
      </c>
      <c r="F19" s="144">
        <v>1146.491</v>
      </c>
      <c r="G19" s="144">
        <v>1168.1610000000001</v>
      </c>
      <c r="H19" s="144">
        <v>1052.8440000000001</v>
      </c>
      <c r="I19" s="144">
        <v>691.94600000000003</v>
      </c>
    </row>
    <row r="20" spans="1:10">
      <c r="A20" s="208" t="s">
        <v>52</v>
      </c>
      <c r="B20" s="140" t="s">
        <v>51</v>
      </c>
      <c r="C20" s="352">
        <v>84</v>
      </c>
      <c r="D20" s="144">
        <v>77.010000000000005</v>
      </c>
      <c r="E20" s="144">
        <v>78.831999999999994</v>
      </c>
      <c r="F20" s="144">
        <v>75.775999999999996</v>
      </c>
      <c r="G20" s="144">
        <v>67.998999999999995</v>
      </c>
      <c r="H20" s="144">
        <v>60.970999999999997</v>
      </c>
      <c r="I20" s="144">
        <v>38.259</v>
      </c>
    </row>
    <row r="21" spans="1:10">
      <c r="A21" s="208" t="s">
        <v>53</v>
      </c>
      <c r="B21" s="140" t="s">
        <v>51</v>
      </c>
      <c r="C21" s="352">
        <v>736</v>
      </c>
      <c r="D21" s="144">
        <v>634.54399999999998</v>
      </c>
      <c r="E21" s="144">
        <v>621.97699999999998</v>
      </c>
      <c r="F21" s="144">
        <v>608.91499999999996</v>
      </c>
      <c r="G21" s="144">
        <v>559.98299999999995</v>
      </c>
      <c r="H21" s="144">
        <v>600.774</v>
      </c>
      <c r="I21" s="144">
        <v>608.98299999999995</v>
      </c>
    </row>
    <row r="22" spans="1:10" ht="14.25">
      <c r="A22" s="208" t="s">
        <v>54</v>
      </c>
      <c r="B22" s="140" t="s">
        <v>51</v>
      </c>
      <c r="C22" s="352">
        <f>SUM(C19:C21)</f>
        <v>1876</v>
      </c>
      <c r="D22" s="144">
        <f>SUM(D19:D21)</f>
        <v>2257.944</v>
      </c>
      <c r="E22" s="144">
        <f t="shared" ref="E22:I22" si="0">SUM(E19:E21)</f>
        <v>1506.922</v>
      </c>
      <c r="F22" s="144">
        <f t="shared" si="0"/>
        <v>1831.182</v>
      </c>
      <c r="G22" s="144">
        <f t="shared" si="0"/>
        <v>1796.143</v>
      </c>
      <c r="H22" s="144">
        <f t="shared" si="0"/>
        <v>1714.5889999999999</v>
      </c>
      <c r="I22" s="144">
        <f t="shared" si="0"/>
        <v>1339.1880000000001</v>
      </c>
    </row>
    <row r="23" spans="1:10">
      <c r="A23" s="245"/>
      <c r="B23" s="17"/>
      <c r="C23" s="246"/>
      <c r="D23" s="246"/>
      <c r="E23" s="246"/>
      <c r="F23" s="246"/>
      <c r="G23" s="246"/>
      <c r="H23" s="246"/>
      <c r="I23" s="246"/>
    </row>
    <row r="24" spans="1:10" ht="18">
      <c r="A24" s="408" t="s">
        <v>55</v>
      </c>
      <c r="B24" s="409"/>
      <c r="C24" s="409"/>
      <c r="D24" s="409"/>
      <c r="E24" s="409"/>
      <c r="F24" s="409"/>
      <c r="G24" s="409"/>
      <c r="H24" s="409"/>
      <c r="I24" s="410"/>
    </row>
    <row r="25" spans="1:10" ht="52.5">
      <c r="A25" s="221" t="s">
        <v>56</v>
      </c>
      <c r="B25" s="151"/>
      <c r="C25" s="151">
        <v>0</v>
      </c>
      <c r="D25" s="151" t="s">
        <v>57</v>
      </c>
      <c r="E25" s="233" t="s">
        <v>58</v>
      </c>
      <c r="F25" s="233" t="s">
        <v>8</v>
      </c>
      <c r="G25" s="233" t="s">
        <v>8</v>
      </c>
      <c r="H25" s="233" t="s">
        <v>8</v>
      </c>
      <c r="I25" s="233" t="s">
        <v>8</v>
      </c>
    </row>
    <row r="26" spans="1:10" ht="52.5">
      <c r="A26" s="251" t="s">
        <v>59</v>
      </c>
      <c r="B26" s="151"/>
      <c r="C26" s="151">
        <v>0</v>
      </c>
      <c r="D26" s="233">
        <v>0</v>
      </c>
      <c r="E26" s="233">
        <v>0</v>
      </c>
      <c r="F26" s="233" t="s">
        <v>8</v>
      </c>
      <c r="G26" s="233" t="s">
        <v>8</v>
      </c>
      <c r="H26" s="233" t="s">
        <v>8</v>
      </c>
      <c r="I26" s="233" t="s">
        <v>8</v>
      </c>
    </row>
    <row r="27" spans="1:10">
      <c r="A27" s="252"/>
      <c r="B27" s="160"/>
      <c r="C27" s="160"/>
      <c r="D27" s="253"/>
      <c r="E27" s="253"/>
      <c r="F27" s="253"/>
      <c r="G27" s="253"/>
      <c r="H27" s="253"/>
      <c r="I27" s="253"/>
    </row>
    <row r="28" spans="1:10" ht="25.5">
      <c r="A28" s="261" t="s">
        <v>60</v>
      </c>
      <c r="B28" s="151"/>
      <c r="C28" s="254">
        <v>17</v>
      </c>
      <c r="D28" s="255">
        <v>19</v>
      </c>
      <c r="E28" s="255">
        <v>15</v>
      </c>
      <c r="F28" s="233" t="s">
        <v>8</v>
      </c>
      <c r="G28" s="233" t="s">
        <v>8</v>
      </c>
      <c r="H28" s="233" t="s">
        <v>8</v>
      </c>
      <c r="I28" s="233" t="s">
        <v>8</v>
      </c>
    </row>
    <row r="29" spans="1:10" ht="15.75" customHeight="1">
      <c r="A29" s="411" t="s">
        <v>61</v>
      </c>
      <c r="B29" s="411"/>
      <c r="C29" s="411"/>
      <c r="D29" s="411"/>
      <c r="E29" s="411"/>
      <c r="F29" s="411"/>
      <c r="G29" s="411"/>
      <c r="H29" s="411"/>
      <c r="I29" s="411"/>
    </row>
    <row r="30" spans="1:10">
      <c r="A30" s="27" t="s">
        <v>7</v>
      </c>
      <c r="B30" s="151"/>
      <c r="C30" s="254">
        <v>14</v>
      </c>
      <c r="D30" s="255">
        <v>16</v>
      </c>
      <c r="E30" s="255">
        <v>13</v>
      </c>
      <c r="F30" s="233" t="s">
        <v>8</v>
      </c>
      <c r="G30" s="233" t="s">
        <v>8</v>
      </c>
      <c r="H30" s="233" t="s">
        <v>8</v>
      </c>
      <c r="I30" s="233" t="s">
        <v>8</v>
      </c>
    </row>
    <row r="31" spans="1:10">
      <c r="A31" s="27" t="s">
        <v>62</v>
      </c>
      <c r="B31" s="151"/>
      <c r="C31" s="254">
        <v>2</v>
      </c>
      <c r="D31" s="255">
        <v>3</v>
      </c>
      <c r="E31" s="255">
        <v>2</v>
      </c>
      <c r="F31" s="233" t="s">
        <v>8</v>
      </c>
      <c r="G31" s="233" t="s">
        <v>8</v>
      </c>
      <c r="H31" s="233" t="s">
        <v>8</v>
      </c>
      <c r="I31" s="233" t="s">
        <v>8</v>
      </c>
    </row>
    <row r="32" spans="1:10">
      <c r="A32" s="27" t="s">
        <v>63</v>
      </c>
      <c r="B32" s="151"/>
      <c r="C32" s="254">
        <v>0</v>
      </c>
      <c r="D32" s="255">
        <v>0</v>
      </c>
      <c r="E32" s="255">
        <v>0</v>
      </c>
      <c r="F32" s="233" t="s">
        <v>8</v>
      </c>
      <c r="G32" s="233" t="s">
        <v>8</v>
      </c>
      <c r="H32" s="233" t="s">
        <v>8</v>
      </c>
      <c r="I32" s="233" t="s">
        <v>8</v>
      </c>
    </row>
    <row r="33" spans="1:9">
      <c r="A33" s="27" t="s">
        <v>64</v>
      </c>
      <c r="B33" s="151"/>
      <c r="C33" s="254">
        <v>1</v>
      </c>
      <c r="D33" s="255">
        <v>0</v>
      </c>
      <c r="E33" s="255">
        <v>1</v>
      </c>
      <c r="F33" s="233" t="s">
        <v>8</v>
      </c>
      <c r="G33" s="233" t="s">
        <v>8</v>
      </c>
      <c r="H33" s="233" t="s">
        <v>8</v>
      </c>
      <c r="I33" s="233" t="s">
        <v>8</v>
      </c>
    </row>
    <row r="34" spans="1:9">
      <c r="A34" s="27" t="s">
        <v>65</v>
      </c>
      <c r="B34" s="151"/>
      <c r="C34" s="254">
        <v>0</v>
      </c>
      <c r="D34" s="255">
        <v>0</v>
      </c>
      <c r="E34" s="255">
        <v>0</v>
      </c>
      <c r="F34" s="233" t="s">
        <v>8</v>
      </c>
      <c r="G34" s="233" t="s">
        <v>8</v>
      </c>
      <c r="H34" s="233" t="s">
        <v>8</v>
      </c>
      <c r="I34" s="233" t="s">
        <v>8</v>
      </c>
    </row>
    <row r="35" spans="1:9">
      <c r="A35" s="27" t="s">
        <v>66</v>
      </c>
      <c r="B35" s="151"/>
      <c r="C35" s="254">
        <v>0</v>
      </c>
      <c r="D35" s="255">
        <v>0</v>
      </c>
      <c r="E35" s="255">
        <v>0</v>
      </c>
      <c r="F35" s="233" t="s">
        <v>8</v>
      </c>
      <c r="G35" s="233" t="s">
        <v>8</v>
      </c>
      <c r="H35" s="233" t="s">
        <v>8</v>
      </c>
      <c r="I35" s="233" t="s">
        <v>8</v>
      </c>
    </row>
    <row r="36" spans="1:9" ht="14.25">
      <c r="A36" s="262" t="s">
        <v>67</v>
      </c>
      <c r="B36" s="263"/>
      <c r="C36" s="256">
        <v>2881</v>
      </c>
      <c r="D36" s="257">
        <v>1587</v>
      </c>
      <c r="E36" s="258" t="s">
        <v>8</v>
      </c>
      <c r="F36" s="259" t="s">
        <v>8</v>
      </c>
      <c r="G36" s="259" t="s">
        <v>8</v>
      </c>
      <c r="H36" s="259" t="s">
        <v>8</v>
      </c>
      <c r="I36" s="259" t="s">
        <v>8</v>
      </c>
    </row>
    <row r="37" spans="1:9">
      <c r="A37" s="245"/>
      <c r="B37" s="17"/>
      <c r="C37" s="246"/>
      <c r="D37" s="246"/>
      <c r="E37" s="246"/>
      <c r="F37" s="246"/>
      <c r="G37" s="246"/>
      <c r="H37" s="246"/>
      <c r="I37" s="246"/>
    </row>
    <row r="38" spans="1:9" ht="18">
      <c r="A38" s="412" t="s">
        <v>68</v>
      </c>
      <c r="B38" s="412"/>
      <c r="C38" s="412"/>
      <c r="D38" s="412"/>
      <c r="E38" s="412"/>
      <c r="F38" s="412"/>
      <c r="G38" s="412"/>
      <c r="H38" s="412"/>
      <c r="I38" s="412"/>
    </row>
    <row r="39" spans="1:9" ht="31.5" customHeight="1">
      <c r="A39" s="236" t="s">
        <v>69</v>
      </c>
      <c r="B39" s="155"/>
      <c r="C39" s="348" t="s">
        <v>70</v>
      </c>
      <c r="D39" s="156" t="s">
        <v>71</v>
      </c>
      <c r="E39" s="157">
        <v>62.8</v>
      </c>
      <c r="F39" s="151" t="s">
        <v>8</v>
      </c>
      <c r="G39" s="151" t="s">
        <v>8</v>
      </c>
      <c r="H39" s="151" t="s">
        <v>8</v>
      </c>
      <c r="I39" s="151" t="s">
        <v>8</v>
      </c>
    </row>
    <row r="40" spans="1:9" ht="76.5">
      <c r="A40" s="236" t="s">
        <v>72</v>
      </c>
      <c r="B40" s="155"/>
      <c r="C40" s="349" t="s">
        <v>73</v>
      </c>
      <c r="D40" s="156" t="s">
        <v>8</v>
      </c>
      <c r="E40" s="157" t="s">
        <v>8</v>
      </c>
      <c r="F40" s="151" t="s">
        <v>8</v>
      </c>
      <c r="G40" s="151" t="s">
        <v>8</v>
      </c>
      <c r="H40" s="151" t="s">
        <v>8</v>
      </c>
      <c r="I40" s="151" t="s">
        <v>8</v>
      </c>
    </row>
    <row r="41" spans="1:9">
      <c r="A41" s="245"/>
      <c r="B41" s="17"/>
      <c r="C41" s="246"/>
      <c r="D41" s="246"/>
      <c r="E41" s="246"/>
      <c r="F41" s="246"/>
      <c r="G41" s="246"/>
      <c r="H41" s="246"/>
      <c r="I41" s="246"/>
    </row>
    <row r="42" spans="1:9" ht="15.75">
      <c r="A42" s="415" t="s">
        <v>74</v>
      </c>
      <c r="B42" s="415"/>
      <c r="C42" s="415"/>
      <c r="D42" s="415"/>
      <c r="E42" s="415"/>
      <c r="F42" s="415"/>
      <c r="G42" s="415"/>
      <c r="H42" s="415"/>
      <c r="I42" s="416"/>
    </row>
    <row r="43" spans="1:9">
      <c r="A43" s="417" t="s">
        <v>75</v>
      </c>
      <c r="B43" s="418"/>
      <c r="C43" s="418"/>
      <c r="D43" s="418"/>
      <c r="E43" s="418"/>
      <c r="F43" s="418"/>
      <c r="G43" s="418"/>
      <c r="H43" s="418"/>
      <c r="I43" s="419"/>
    </row>
    <row r="44" spans="1:9">
      <c r="A44" s="14" t="s">
        <v>76</v>
      </c>
      <c r="B44" s="152"/>
      <c r="C44" s="356">
        <v>739</v>
      </c>
      <c r="D44" s="151">
        <v>628</v>
      </c>
      <c r="E44" s="151">
        <v>426</v>
      </c>
      <c r="F44" s="141">
        <v>356</v>
      </c>
      <c r="G44" s="141">
        <v>305</v>
      </c>
      <c r="H44" s="151">
        <v>240</v>
      </c>
      <c r="I44" s="151">
        <v>182</v>
      </c>
    </row>
    <row r="45" spans="1:9">
      <c r="A45" s="14" t="s">
        <v>77</v>
      </c>
      <c r="B45" s="152"/>
      <c r="C45" s="356">
        <v>21</v>
      </c>
      <c r="D45" s="151">
        <v>15</v>
      </c>
      <c r="E45" s="151">
        <v>28</v>
      </c>
      <c r="F45" s="141">
        <v>21</v>
      </c>
      <c r="G45" s="141">
        <v>28</v>
      </c>
      <c r="H45" s="151">
        <v>18</v>
      </c>
      <c r="I45" s="151">
        <v>30</v>
      </c>
    </row>
    <row r="46" spans="1:9" ht="14.25">
      <c r="A46" s="14" t="s">
        <v>78</v>
      </c>
      <c r="B46" s="152"/>
      <c r="C46" s="353">
        <v>0.35</v>
      </c>
      <c r="D46" s="135" t="s">
        <v>79</v>
      </c>
      <c r="E46" s="135" t="s">
        <v>80</v>
      </c>
      <c r="F46" s="233" t="s">
        <v>8</v>
      </c>
      <c r="G46" s="233" t="s">
        <v>8</v>
      </c>
      <c r="H46" s="233" t="s">
        <v>8</v>
      </c>
      <c r="I46" s="233" t="s">
        <v>8</v>
      </c>
    </row>
    <row r="47" spans="1:9">
      <c r="A47" s="417" t="s">
        <v>81</v>
      </c>
      <c r="B47" s="418"/>
      <c r="C47" s="418"/>
      <c r="D47" s="418"/>
      <c r="E47" s="418"/>
      <c r="F47" s="418"/>
      <c r="G47" s="418"/>
      <c r="H47" s="418"/>
      <c r="I47" s="419"/>
    </row>
    <row r="48" spans="1:9">
      <c r="A48" s="14" t="s">
        <v>76</v>
      </c>
      <c r="B48" s="152"/>
      <c r="C48" s="354">
        <v>47</v>
      </c>
      <c r="D48" s="151">
        <v>41</v>
      </c>
      <c r="E48" s="151">
        <v>44</v>
      </c>
      <c r="F48" s="141">
        <v>41</v>
      </c>
      <c r="G48" s="141">
        <v>38</v>
      </c>
      <c r="H48" s="37">
        <v>33</v>
      </c>
      <c r="I48" s="151">
        <v>35</v>
      </c>
    </row>
    <row r="49" spans="1:9">
      <c r="A49" s="14" t="s">
        <v>82</v>
      </c>
      <c r="B49" s="152"/>
      <c r="C49" s="356">
        <v>56</v>
      </c>
      <c r="D49" s="151">
        <v>63</v>
      </c>
      <c r="E49" s="151">
        <v>76</v>
      </c>
      <c r="F49" s="141">
        <v>35</v>
      </c>
      <c r="G49" s="141">
        <v>57</v>
      </c>
      <c r="H49" s="37">
        <v>64</v>
      </c>
      <c r="I49" s="151">
        <v>63</v>
      </c>
    </row>
    <row r="50" spans="1:9">
      <c r="A50" s="247"/>
      <c r="B50" s="118"/>
      <c r="C50" s="160"/>
      <c r="D50" s="160"/>
      <c r="E50" s="160"/>
      <c r="F50" s="248"/>
      <c r="G50" s="248"/>
      <c r="H50" s="81"/>
      <c r="I50" s="160"/>
    </row>
    <row r="51" spans="1:9">
      <c r="A51" s="413" t="s">
        <v>83</v>
      </c>
      <c r="B51" s="414"/>
      <c r="C51" s="414"/>
      <c r="D51" s="414"/>
      <c r="E51" s="414"/>
      <c r="F51" s="414"/>
      <c r="G51" s="414"/>
      <c r="H51" s="414"/>
      <c r="I51" s="414"/>
    </row>
    <row r="52" spans="1:9">
      <c r="A52" s="271" t="s">
        <v>84</v>
      </c>
      <c r="B52" s="345"/>
      <c r="C52" s="357">
        <v>4</v>
      </c>
      <c r="D52" s="151" t="s">
        <v>8</v>
      </c>
      <c r="E52" s="151" t="s">
        <v>8</v>
      </c>
      <c r="F52" s="151" t="s">
        <v>8</v>
      </c>
      <c r="G52" s="151" t="s">
        <v>8</v>
      </c>
      <c r="H52" s="151" t="s">
        <v>8</v>
      </c>
      <c r="I52" s="151" t="s">
        <v>8</v>
      </c>
    </row>
    <row r="53" spans="1:9">
      <c r="A53" s="271" t="s">
        <v>85</v>
      </c>
      <c r="B53" s="345"/>
      <c r="C53" s="357">
        <v>0</v>
      </c>
      <c r="D53" s="151" t="s">
        <v>8</v>
      </c>
      <c r="E53" s="151" t="s">
        <v>8</v>
      </c>
      <c r="F53" s="151" t="s">
        <v>8</v>
      </c>
      <c r="G53" s="151" t="s">
        <v>8</v>
      </c>
      <c r="H53" s="151" t="s">
        <v>8</v>
      </c>
      <c r="I53" s="151" t="s">
        <v>8</v>
      </c>
    </row>
    <row r="54" spans="1:9">
      <c r="A54" s="271" t="s">
        <v>86</v>
      </c>
      <c r="B54" s="345"/>
      <c r="C54" s="357">
        <v>3</v>
      </c>
      <c r="D54" s="151" t="s">
        <v>8</v>
      </c>
      <c r="E54" s="151" t="s">
        <v>8</v>
      </c>
      <c r="F54" s="151" t="s">
        <v>8</v>
      </c>
      <c r="G54" s="151" t="s">
        <v>8</v>
      </c>
      <c r="H54" s="151" t="s">
        <v>8</v>
      </c>
      <c r="I54" s="151" t="s">
        <v>8</v>
      </c>
    </row>
    <row r="55" spans="1:9">
      <c r="A55" s="271" t="s">
        <v>87</v>
      </c>
      <c r="B55" s="345"/>
      <c r="C55" s="357">
        <v>1</v>
      </c>
      <c r="D55" s="151" t="s">
        <v>8</v>
      </c>
      <c r="E55" s="151" t="s">
        <v>8</v>
      </c>
      <c r="F55" s="151" t="s">
        <v>8</v>
      </c>
      <c r="G55" s="151" t="s">
        <v>8</v>
      </c>
      <c r="H55" s="151" t="s">
        <v>8</v>
      </c>
      <c r="I55" s="151" t="s">
        <v>8</v>
      </c>
    </row>
    <row r="56" spans="1:9">
      <c r="A56" s="271" t="s">
        <v>88</v>
      </c>
      <c r="B56" s="345"/>
      <c r="C56" s="357">
        <v>3</v>
      </c>
      <c r="D56" s="151" t="s">
        <v>8</v>
      </c>
      <c r="E56" s="151" t="s">
        <v>8</v>
      </c>
      <c r="F56" s="151" t="s">
        <v>8</v>
      </c>
      <c r="G56" s="151" t="s">
        <v>8</v>
      </c>
      <c r="H56" s="151" t="s">
        <v>8</v>
      </c>
      <c r="I56" s="151" t="s">
        <v>8</v>
      </c>
    </row>
    <row r="57" spans="1:9">
      <c r="A57" s="271" t="s">
        <v>89</v>
      </c>
      <c r="B57" s="345"/>
      <c r="C57" s="357">
        <v>1</v>
      </c>
      <c r="D57" s="151" t="s">
        <v>8</v>
      </c>
      <c r="E57" s="151" t="s">
        <v>8</v>
      </c>
      <c r="F57" s="151" t="s">
        <v>8</v>
      </c>
      <c r="G57" s="151" t="s">
        <v>8</v>
      </c>
      <c r="H57" s="151" t="s">
        <v>8</v>
      </c>
      <c r="I57" s="151" t="s">
        <v>8</v>
      </c>
    </row>
    <row r="58" spans="1:9">
      <c r="A58" s="271" t="s">
        <v>90</v>
      </c>
      <c r="B58" s="345"/>
      <c r="C58" s="357">
        <v>20</v>
      </c>
      <c r="D58" s="151" t="s">
        <v>8</v>
      </c>
      <c r="E58" s="151" t="s">
        <v>8</v>
      </c>
      <c r="F58" s="151" t="s">
        <v>8</v>
      </c>
      <c r="G58" s="151" t="s">
        <v>8</v>
      </c>
      <c r="H58" s="151" t="s">
        <v>8</v>
      </c>
      <c r="I58" s="151" t="s">
        <v>8</v>
      </c>
    </row>
    <row r="59" spans="1:9">
      <c r="A59" s="271" t="s">
        <v>91</v>
      </c>
      <c r="B59" s="345"/>
      <c r="C59" s="357">
        <v>0</v>
      </c>
      <c r="D59" s="151" t="s">
        <v>8</v>
      </c>
      <c r="E59" s="151" t="s">
        <v>8</v>
      </c>
      <c r="F59" s="151" t="s">
        <v>8</v>
      </c>
      <c r="G59" s="151" t="s">
        <v>8</v>
      </c>
      <c r="H59" s="151" t="s">
        <v>8</v>
      </c>
      <c r="I59" s="151" t="s">
        <v>8</v>
      </c>
    </row>
    <row r="60" spans="1:9">
      <c r="A60" s="271" t="s">
        <v>92</v>
      </c>
      <c r="B60" s="345"/>
      <c r="C60" s="357">
        <v>3</v>
      </c>
      <c r="D60" s="151" t="s">
        <v>8</v>
      </c>
      <c r="E60" s="151" t="s">
        <v>8</v>
      </c>
      <c r="F60" s="151" t="s">
        <v>8</v>
      </c>
      <c r="G60" s="151" t="s">
        <v>8</v>
      </c>
      <c r="H60" s="151" t="s">
        <v>8</v>
      </c>
      <c r="I60" s="151" t="s">
        <v>8</v>
      </c>
    </row>
    <row r="61" spans="1:9">
      <c r="A61" s="271" t="s">
        <v>93</v>
      </c>
      <c r="B61" s="345"/>
      <c r="C61" s="357">
        <v>4</v>
      </c>
      <c r="D61" s="151" t="s">
        <v>8</v>
      </c>
      <c r="E61" s="151" t="s">
        <v>8</v>
      </c>
      <c r="F61" s="151" t="s">
        <v>8</v>
      </c>
      <c r="G61" s="151" t="s">
        <v>8</v>
      </c>
      <c r="H61" s="151" t="s">
        <v>8</v>
      </c>
      <c r="I61" s="151" t="s">
        <v>8</v>
      </c>
    </row>
    <row r="62" spans="1:9">
      <c r="A62" s="271" t="s">
        <v>94</v>
      </c>
      <c r="B62" s="345"/>
      <c r="C62" s="357">
        <v>6</v>
      </c>
      <c r="D62" s="151" t="s">
        <v>8</v>
      </c>
      <c r="E62" s="151" t="s">
        <v>8</v>
      </c>
      <c r="F62" s="151" t="s">
        <v>8</v>
      </c>
      <c r="G62" s="151" t="s">
        <v>8</v>
      </c>
      <c r="H62" s="151" t="s">
        <v>8</v>
      </c>
      <c r="I62" s="151" t="s">
        <v>8</v>
      </c>
    </row>
    <row r="63" spans="1:9">
      <c r="A63" s="271" t="s">
        <v>95</v>
      </c>
      <c r="B63" s="345"/>
      <c r="C63" s="357">
        <v>2</v>
      </c>
      <c r="D63" s="151" t="s">
        <v>8</v>
      </c>
      <c r="E63" s="151" t="s">
        <v>8</v>
      </c>
      <c r="F63" s="151" t="s">
        <v>8</v>
      </c>
      <c r="G63" s="151" t="s">
        <v>8</v>
      </c>
      <c r="H63" s="151" t="s">
        <v>8</v>
      </c>
      <c r="I63" s="151" t="s">
        <v>8</v>
      </c>
    </row>
    <row r="64" spans="1:9">
      <c r="A64" s="271" t="s">
        <v>96</v>
      </c>
      <c r="B64" s="345"/>
      <c r="C64" s="357">
        <v>4</v>
      </c>
      <c r="D64" s="151" t="s">
        <v>8</v>
      </c>
      <c r="E64" s="151" t="s">
        <v>8</v>
      </c>
      <c r="F64" s="151" t="s">
        <v>8</v>
      </c>
      <c r="G64" s="151" t="s">
        <v>8</v>
      </c>
      <c r="H64" s="151" t="s">
        <v>8</v>
      </c>
      <c r="I64" s="151" t="s">
        <v>8</v>
      </c>
    </row>
    <row r="65" spans="1:9">
      <c r="A65" s="271" t="s">
        <v>97</v>
      </c>
      <c r="B65" s="345"/>
      <c r="C65" s="357">
        <v>3</v>
      </c>
      <c r="D65" s="151" t="s">
        <v>8</v>
      </c>
      <c r="E65" s="151" t="s">
        <v>8</v>
      </c>
      <c r="F65" s="151" t="s">
        <v>8</v>
      </c>
      <c r="G65" s="151" t="s">
        <v>8</v>
      </c>
      <c r="H65" s="151" t="s">
        <v>8</v>
      </c>
      <c r="I65" s="151" t="s">
        <v>8</v>
      </c>
    </row>
    <row r="66" spans="1:9">
      <c r="A66" s="271" t="s">
        <v>98</v>
      </c>
      <c r="B66" s="345"/>
      <c r="C66" s="357">
        <v>0</v>
      </c>
      <c r="D66" s="151" t="s">
        <v>8</v>
      </c>
      <c r="E66" s="151" t="s">
        <v>8</v>
      </c>
      <c r="F66" s="151" t="s">
        <v>8</v>
      </c>
      <c r="G66" s="151" t="s">
        <v>8</v>
      </c>
      <c r="H66" s="151" t="s">
        <v>8</v>
      </c>
      <c r="I66" s="151" t="s">
        <v>8</v>
      </c>
    </row>
    <row r="67" spans="1:9">
      <c r="A67" s="271" t="s">
        <v>99</v>
      </c>
      <c r="B67" s="345"/>
      <c r="C67" s="357">
        <v>0</v>
      </c>
      <c r="D67" s="151" t="s">
        <v>8</v>
      </c>
      <c r="E67" s="151" t="s">
        <v>8</v>
      </c>
      <c r="F67" s="151" t="s">
        <v>8</v>
      </c>
      <c r="G67" s="151" t="s">
        <v>8</v>
      </c>
      <c r="H67" s="151" t="s">
        <v>8</v>
      </c>
      <c r="I67" s="151" t="s">
        <v>8</v>
      </c>
    </row>
    <row r="68" spans="1:9">
      <c r="A68" s="271" t="s">
        <v>100</v>
      </c>
      <c r="B68" s="345"/>
      <c r="C68" s="357">
        <v>0</v>
      </c>
      <c r="D68" s="151" t="s">
        <v>8</v>
      </c>
      <c r="E68" s="151" t="s">
        <v>8</v>
      </c>
      <c r="F68" s="151" t="s">
        <v>8</v>
      </c>
      <c r="G68" s="151" t="s">
        <v>8</v>
      </c>
      <c r="H68" s="151" t="s">
        <v>8</v>
      </c>
      <c r="I68" s="151" t="s">
        <v>8</v>
      </c>
    </row>
    <row r="69" spans="1:9">
      <c r="A69" s="271" t="s">
        <v>101</v>
      </c>
      <c r="B69" s="345"/>
      <c r="C69" s="357">
        <v>2</v>
      </c>
      <c r="D69" s="151" t="s">
        <v>8</v>
      </c>
      <c r="E69" s="151" t="s">
        <v>8</v>
      </c>
      <c r="F69" s="151" t="s">
        <v>8</v>
      </c>
      <c r="G69" s="151" t="s">
        <v>8</v>
      </c>
      <c r="H69" s="151" t="s">
        <v>8</v>
      </c>
      <c r="I69" s="151" t="s">
        <v>8</v>
      </c>
    </row>
    <row r="70" spans="1:9">
      <c r="A70" s="271" t="s">
        <v>102</v>
      </c>
      <c r="B70" s="345"/>
      <c r="C70" s="357">
        <v>2</v>
      </c>
      <c r="D70" s="151" t="s">
        <v>8</v>
      </c>
      <c r="E70" s="151" t="s">
        <v>8</v>
      </c>
      <c r="F70" s="151" t="s">
        <v>8</v>
      </c>
      <c r="G70" s="151" t="s">
        <v>8</v>
      </c>
      <c r="H70" s="151" t="s">
        <v>8</v>
      </c>
      <c r="I70" s="151" t="s">
        <v>8</v>
      </c>
    </row>
    <row r="71" spans="1:9">
      <c r="A71" s="271" t="s">
        <v>103</v>
      </c>
      <c r="B71" s="345"/>
      <c r="C71" s="357">
        <v>0</v>
      </c>
      <c r="D71" s="151" t="s">
        <v>8</v>
      </c>
      <c r="E71" s="151" t="s">
        <v>8</v>
      </c>
      <c r="F71" s="151" t="s">
        <v>8</v>
      </c>
      <c r="G71" s="151" t="s">
        <v>8</v>
      </c>
      <c r="H71" s="151" t="s">
        <v>8</v>
      </c>
      <c r="I71" s="151" t="s">
        <v>8</v>
      </c>
    </row>
    <row r="72" spans="1:9">
      <c r="A72" s="271" t="s">
        <v>104</v>
      </c>
      <c r="B72" s="345"/>
      <c r="C72" s="357">
        <v>1</v>
      </c>
      <c r="D72" s="151" t="s">
        <v>8</v>
      </c>
      <c r="E72" s="151" t="s">
        <v>8</v>
      </c>
      <c r="F72" s="151" t="s">
        <v>8</v>
      </c>
      <c r="G72" s="151" t="s">
        <v>8</v>
      </c>
      <c r="H72" s="151" t="s">
        <v>8</v>
      </c>
      <c r="I72" s="151" t="s">
        <v>8</v>
      </c>
    </row>
    <row r="73" spans="1:9">
      <c r="A73" s="271" t="s">
        <v>105</v>
      </c>
      <c r="B73" s="345"/>
      <c r="C73" s="357">
        <v>2</v>
      </c>
      <c r="D73" s="151" t="s">
        <v>8</v>
      </c>
      <c r="E73" s="151" t="s">
        <v>8</v>
      </c>
      <c r="F73" s="151" t="s">
        <v>8</v>
      </c>
      <c r="G73" s="151" t="s">
        <v>8</v>
      </c>
      <c r="H73" s="151" t="s">
        <v>8</v>
      </c>
      <c r="I73" s="151" t="s">
        <v>8</v>
      </c>
    </row>
    <row r="74" spans="1:9">
      <c r="A74" s="271" t="s">
        <v>106</v>
      </c>
      <c r="B74" s="345"/>
      <c r="C74" s="357">
        <v>5</v>
      </c>
      <c r="D74" s="151" t="s">
        <v>8</v>
      </c>
      <c r="E74" s="151" t="s">
        <v>8</v>
      </c>
      <c r="F74" s="151" t="s">
        <v>8</v>
      </c>
      <c r="G74" s="151" t="s">
        <v>8</v>
      </c>
      <c r="H74" s="151" t="s">
        <v>8</v>
      </c>
      <c r="I74" s="151" t="s">
        <v>8</v>
      </c>
    </row>
    <row r="75" spans="1:9">
      <c r="A75" s="271" t="s">
        <v>107</v>
      </c>
      <c r="B75" s="345"/>
      <c r="C75" s="357">
        <v>0</v>
      </c>
      <c r="D75" s="151" t="s">
        <v>8</v>
      </c>
      <c r="E75" s="151" t="s">
        <v>8</v>
      </c>
      <c r="F75" s="151" t="s">
        <v>8</v>
      </c>
      <c r="G75" s="151" t="s">
        <v>8</v>
      </c>
      <c r="H75" s="151" t="s">
        <v>8</v>
      </c>
      <c r="I75" s="151" t="s">
        <v>8</v>
      </c>
    </row>
    <row r="76" spans="1:9">
      <c r="A76" s="271" t="s">
        <v>108</v>
      </c>
      <c r="B76" s="345"/>
      <c r="C76" s="357">
        <v>22</v>
      </c>
      <c r="D76" s="151" t="s">
        <v>8</v>
      </c>
      <c r="E76" s="151" t="s">
        <v>8</v>
      </c>
      <c r="F76" s="151" t="s">
        <v>8</v>
      </c>
      <c r="G76" s="151" t="s">
        <v>8</v>
      </c>
      <c r="H76" s="151" t="s">
        <v>8</v>
      </c>
      <c r="I76" s="151" t="s">
        <v>8</v>
      </c>
    </row>
    <row r="77" spans="1:9">
      <c r="A77" s="271" t="s">
        <v>109</v>
      </c>
      <c r="B77" s="345"/>
      <c r="C77" s="357">
        <v>3</v>
      </c>
      <c r="D77" s="151" t="s">
        <v>8</v>
      </c>
      <c r="E77" s="151" t="s">
        <v>8</v>
      </c>
      <c r="F77" s="151" t="s">
        <v>8</v>
      </c>
      <c r="G77" s="151" t="s">
        <v>8</v>
      </c>
      <c r="H77" s="151" t="s">
        <v>8</v>
      </c>
      <c r="I77" s="151" t="s">
        <v>8</v>
      </c>
    </row>
    <row r="78" spans="1:9">
      <c r="A78" s="271" t="s">
        <v>110</v>
      </c>
      <c r="B78" s="345"/>
      <c r="C78" s="357">
        <v>28</v>
      </c>
      <c r="D78" s="151" t="s">
        <v>8</v>
      </c>
      <c r="E78" s="151" t="s">
        <v>8</v>
      </c>
      <c r="F78" s="151" t="s">
        <v>8</v>
      </c>
      <c r="G78" s="151" t="s">
        <v>8</v>
      </c>
      <c r="H78" s="151" t="s">
        <v>8</v>
      </c>
      <c r="I78" s="151" t="s">
        <v>8</v>
      </c>
    </row>
    <row r="79" spans="1:9">
      <c r="A79" s="347" t="s">
        <v>111</v>
      </c>
      <c r="B79" s="346"/>
      <c r="C79" s="346">
        <f>SUM(C52:C78)</f>
        <v>119</v>
      </c>
      <c r="D79" s="346" t="s">
        <v>8</v>
      </c>
      <c r="E79" s="346" t="s">
        <v>8</v>
      </c>
      <c r="F79" s="346" t="s">
        <v>8</v>
      </c>
      <c r="G79" s="346" t="s">
        <v>8</v>
      </c>
      <c r="H79" s="346" t="s">
        <v>8</v>
      </c>
      <c r="I79" s="346" t="s">
        <v>8</v>
      </c>
    </row>
    <row r="80" spans="1:9">
      <c r="A80" s="247"/>
      <c r="B80" s="118"/>
      <c r="C80" s="160"/>
      <c r="D80" s="160"/>
      <c r="E80" s="160"/>
      <c r="F80" s="248"/>
      <c r="G80" s="248"/>
      <c r="H80" s="81"/>
      <c r="I80" s="160"/>
    </row>
    <row r="81" spans="1:10">
      <c r="A81" s="413" t="s">
        <v>112</v>
      </c>
      <c r="B81" s="414"/>
      <c r="C81" s="414"/>
      <c r="D81" s="414"/>
      <c r="E81" s="414"/>
      <c r="F81" s="414"/>
      <c r="G81" s="414"/>
      <c r="H81" s="414"/>
      <c r="I81" s="414"/>
    </row>
    <row r="82" spans="1:10">
      <c r="A82" s="271" t="s">
        <v>113</v>
      </c>
      <c r="B82" s="140"/>
      <c r="C82" s="357">
        <v>34</v>
      </c>
      <c r="D82" s="151" t="s">
        <v>8</v>
      </c>
      <c r="E82" s="151" t="s">
        <v>8</v>
      </c>
      <c r="F82" s="151" t="s">
        <v>8</v>
      </c>
      <c r="G82" s="151" t="s">
        <v>8</v>
      </c>
      <c r="H82" s="151" t="s">
        <v>8</v>
      </c>
      <c r="I82" s="151" t="s">
        <v>8</v>
      </c>
    </row>
    <row r="83" spans="1:10">
      <c r="A83" s="271" t="s">
        <v>114</v>
      </c>
      <c r="B83" s="140"/>
      <c r="C83" s="357">
        <v>25</v>
      </c>
      <c r="D83" s="151" t="s">
        <v>8</v>
      </c>
      <c r="E83" s="151" t="s">
        <v>8</v>
      </c>
      <c r="F83" s="151" t="s">
        <v>8</v>
      </c>
      <c r="G83" s="151" t="s">
        <v>8</v>
      </c>
      <c r="H83" s="151" t="s">
        <v>8</v>
      </c>
      <c r="I83" s="151" t="s">
        <v>8</v>
      </c>
    </row>
    <row r="84" spans="1:10">
      <c r="A84" s="271" t="s">
        <v>115</v>
      </c>
      <c r="B84" s="140"/>
      <c r="C84" s="357">
        <v>11</v>
      </c>
      <c r="D84" s="151" t="s">
        <v>8</v>
      </c>
      <c r="E84" s="151" t="s">
        <v>8</v>
      </c>
      <c r="F84" s="151" t="s">
        <v>8</v>
      </c>
      <c r="G84" s="151" t="s">
        <v>8</v>
      </c>
      <c r="H84" s="151" t="s">
        <v>8</v>
      </c>
      <c r="I84" s="151" t="s">
        <v>8</v>
      </c>
    </row>
    <row r="85" spans="1:10">
      <c r="A85" s="271" t="s">
        <v>116</v>
      </c>
      <c r="B85" s="140"/>
      <c r="C85" s="357">
        <v>3</v>
      </c>
      <c r="D85" s="151" t="s">
        <v>8</v>
      </c>
      <c r="E85" s="151" t="s">
        <v>8</v>
      </c>
      <c r="F85" s="151" t="s">
        <v>8</v>
      </c>
      <c r="G85" s="151" t="s">
        <v>8</v>
      </c>
      <c r="H85" s="151" t="s">
        <v>8</v>
      </c>
      <c r="I85" s="151" t="s">
        <v>8</v>
      </c>
    </row>
    <row r="86" spans="1:10">
      <c r="A86" s="271" t="s">
        <v>117</v>
      </c>
      <c r="B86" s="140"/>
      <c r="C86" s="357">
        <v>6</v>
      </c>
      <c r="D86" s="151" t="s">
        <v>8</v>
      </c>
      <c r="E86" s="151" t="s">
        <v>8</v>
      </c>
      <c r="F86" s="151" t="s">
        <v>8</v>
      </c>
      <c r="G86" s="151" t="s">
        <v>8</v>
      </c>
      <c r="H86" s="151" t="s">
        <v>8</v>
      </c>
      <c r="I86" s="151" t="s">
        <v>8</v>
      </c>
    </row>
    <row r="87" spans="1:10">
      <c r="A87" s="271" t="s">
        <v>118</v>
      </c>
      <c r="B87" s="140"/>
      <c r="C87" s="357">
        <v>8</v>
      </c>
      <c r="D87" s="151" t="s">
        <v>8</v>
      </c>
      <c r="E87" s="151" t="s">
        <v>8</v>
      </c>
      <c r="F87" s="151" t="s">
        <v>8</v>
      </c>
      <c r="G87" s="151" t="s">
        <v>8</v>
      </c>
      <c r="H87" s="151" t="s">
        <v>8</v>
      </c>
      <c r="I87" s="151" t="s">
        <v>8</v>
      </c>
    </row>
    <row r="88" spans="1:10">
      <c r="A88" s="271" t="s">
        <v>119</v>
      </c>
      <c r="B88" s="140"/>
      <c r="C88" s="357">
        <v>2</v>
      </c>
      <c r="D88" s="151" t="s">
        <v>8</v>
      </c>
      <c r="E88" s="151" t="s">
        <v>8</v>
      </c>
      <c r="F88" s="151" t="s">
        <v>8</v>
      </c>
      <c r="G88" s="151" t="s">
        <v>8</v>
      </c>
      <c r="H88" s="151" t="s">
        <v>8</v>
      </c>
      <c r="I88" s="151" t="s">
        <v>8</v>
      </c>
    </row>
    <row r="89" spans="1:10">
      <c r="A89" s="271" t="s">
        <v>120</v>
      </c>
      <c r="B89" s="140"/>
      <c r="C89" s="357">
        <v>1</v>
      </c>
      <c r="D89" s="151" t="s">
        <v>8</v>
      </c>
      <c r="E89" s="151" t="s">
        <v>8</v>
      </c>
      <c r="F89" s="151" t="s">
        <v>8</v>
      </c>
      <c r="G89" s="151" t="s">
        <v>8</v>
      </c>
      <c r="H89" s="151" t="s">
        <v>8</v>
      </c>
      <c r="I89" s="151" t="s">
        <v>8</v>
      </c>
    </row>
    <row r="90" spans="1:10">
      <c r="A90" s="271" t="s">
        <v>121</v>
      </c>
      <c r="B90" s="140"/>
      <c r="C90" s="357">
        <v>28</v>
      </c>
      <c r="D90" s="151" t="s">
        <v>8</v>
      </c>
      <c r="E90" s="151" t="s">
        <v>8</v>
      </c>
      <c r="F90" s="151" t="s">
        <v>8</v>
      </c>
      <c r="G90" s="151" t="s">
        <v>8</v>
      </c>
      <c r="H90" s="151" t="s">
        <v>8</v>
      </c>
      <c r="I90" s="151" t="s">
        <v>8</v>
      </c>
    </row>
    <row r="91" spans="1:10">
      <c r="A91" s="271" t="s">
        <v>122</v>
      </c>
      <c r="B91" s="140"/>
      <c r="C91" s="357">
        <v>0</v>
      </c>
      <c r="D91" s="151" t="s">
        <v>8</v>
      </c>
      <c r="E91" s="151" t="s">
        <v>8</v>
      </c>
      <c r="F91" s="151" t="s">
        <v>8</v>
      </c>
      <c r="G91" s="151" t="s">
        <v>8</v>
      </c>
      <c r="H91" s="151" t="s">
        <v>8</v>
      </c>
      <c r="I91" s="151" t="s">
        <v>8</v>
      </c>
    </row>
    <row r="92" spans="1:10">
      <c r="A92" s="271" t="s">
        <v>110</v>
      </c>
      <c r="B92" s="140"/>
      <c r="C92" s="357">
        <v>1</v>
      </c>
      <c r="D92" s="151" t="s">
        <v>8</v>
      </c>
      <c r="E92" s="151" t="s">
        <v>8</v>
      </c>
      <c r="F92" s="151" t="s">
        <v>8</v>
      </c>
      <c r="G92" s="151" t="s">
        <v>8</v>
      </c>
      <c r="H92" s="151" t="s">
        <v>8</v>
      </c>
      <c r="I92" s="151" t="s">
        <v>8</v>
      </c>
    </row>
    <row r="93" spans="1:10">
      <c r="A93" s="347" t="s">
        <v>111</v>
      </c>
      <c r="B93" s="346"/>
      <c r="C93" s="346">
        <f>SUM(C82:C92)</f>
        <v>119</v>
      </c>
      <c r="D93" s="346" t="s">
        <v>8</v>
      </c>
      <c r="E93" s="346" t="s">
        <v>8</v>
      </c>
      <c r="F93" s="346" t="s">
        <v>8</v>
      </c>
      <c r="G93" s="346" t="s">
        <v>8</v>
      </c>
      <c r="H93" s="346" t="s">
        <v>8</v>
      </c>
      <c r="I93" s="346" t="s">
        <v>8</v>
      </c>
    </row>
    <row r="94" spans="1:10">
      <c r="A94" s="247"/>
      <c r="B94" s="118"/>
      <c r="C94" s="160"/>
      <c r="D94" s="160"/>
      <c r="E94" s="160"/>
      <c r="F94" s="248"/>
      <c r="G94" s="248"/>
      <c r="H94" s="81"/>
      <c r="I94" s="160"/>
    </row>
    <row r="95" spans="1:10" ht="18">
      <c r="A95" s="412" t="s">
        <v>123</v>
      </c>
      <c r="B95" s="412"/>
      <c r="C95" s="412"/>
      <c r="D95" s="412"/>
      <c r="E95" s="412"/>
      <c r="F95" s="412"/>
      <c r="G95" s="412"/>
      <c r="H95" s="412"/>
      <c r="I95" s="412"/>
      <c r="J95" s="137"/>
    </row>
    <row r="96" spans="1:10" ht="27">
      <c r="A96" s="209" t="s">
        <v>124</v>
      </c>
      <c r="B96" s="200" t="s">
        <v>125</v>
      </c>
      <c r="C96" s="224">
        <v>75425</v>
      </c>
      <c r="D96" s="224">
        <v>68618</v>
      </c>
      <c r="E96" s="224">
        <v>42484</v>
      </c>
      <c r="F96" s="224">
        <v>33723</v>
      </c>
      <c r="G96" s="201" t="s">
        <v>8</v>
      </c>
      <c r="H96" s="202" t="s">
        <v>8</v>
      </c>
      <c r="I96" s="201" t="s">
        <v>8</v>
      </c>
      <c r="J96" s="137"/>
    </row>
    <row r="97" spans="1:26" ht="14.25">
      <c r="A97" s="209" t="s">
        <v>126</v>
      </c>
      <c r="B97" s="197" t="s">
        <v>125</v>
      </c>
      <c r="C97" s="224">
        <v>59126</v>
      </c>
      <c r="D97" s="224">
        <v>38474</v>
      </c>
      <c r="E97" s="224">
        <v>6247</v>
      </c>
      <c r="F97" s="224">
        <v>3415</v>
      </c>
      <c r="G97" s="135" t="s">
        <v>8</v>
      </c>
      <c r="H97" s="136" t="s">
        <v>8</v>
      </c>
      <c r="I97" s="135" t="s">
        <v>8</v>
      </c>
      <c r="J97" s="137"/>
    </row>
    <row r="98" spans="1:26" ht="25.5">
      <c r="A98" s="209" t="s">
        <v>127</v>
      </c>
      <c r="B98" s="197" t="s">
        <v>125</v>
      </c>
      <c r="C98" s="224">
        <f>C97+C96</f>
        <v>134551</v>
      </c>
      <c r="D98" s="224">
        <f>D97+D96</f>
        <v>107092</v>
      </c>
      <c r="E98" s="224">
        <f>E97+E96</f>
        <v>48731</v>
      </c>
      <c r="F98" s="224">
        <f>F97+F96</f>
        <v>37138</v>
      </c>
      <c r="G98" s="135" t="s">
        <v>8</v>
      </c>
      <c r="H98" s="136" t="s">
        <v>8</v>
      </c>
      <c r="I98" s="135" t="s">
        <v>8</v>
      </c>
      <c r="J98" s="137"/>
    </row>
    <row r="99" spans="1:26">
      <c r="A99" s="247"/>
      <c r="B99" s="118"/>
      <c r="C99" s="160"/>
      <c r="D99" s="160"/>
      <c r="E99" s="160"/>
      <c r="F99" s="248"/>
      <c r="G99" s="248"/>
      <c r="H99" s="249"/>
      <c r="I99" s="160"/>
    </row>
    <row r="100" spans="1:26" ht="18">
      <c r="A100" s="260" t="s">
        <v>128</v>
      </c>
      <c r="B100" s="229"/>
      <c r="C100" s="229"/>
      <c r="D100" s="229"/>
      <c r="E100" s="229"/>
      <c r="F100" s="231"/>
      <c r="G100" s="231"/>
      <c r="H100" s="231"/>
      <c r="I100" s="232"/>
    </row>
    <row r="101" spans="1:26" ht="14.25">
      <c r="A101" s="208" t="s">
        <v>129</v>
      </c>
      <c r="B101" s="140" t="s">
        <v>130</v>
      </c>
      <c r="C101" s="219">
        <v>5</v>
      </c>
      <c r="D101" s="219">
        <v>4.0999999999999996</v>
      </c>
      <c r="E101" s="219">
        <v>4.0999999999999996</v>
      </c>
      <c r="F101" s="219">
        <v>3.9</v>
      </c>
      <c r="G101" s="219">
        <v>3.6</v>
      </c>
      <c r="H101" s="219">
        <v>3.8</v>
      </c>
      <c r="I101" s="219">
        <v>3.6</v>
      </c>
    </row>
    <row r="103" spans="1:26">
      <c r="A103" s="149" t="s">
        <v>23</v>
      </c>
    </row>
    <row r="104" spans="1:26" ht="14.25">
      <c r="A104" s="13" t="s">
        <v>131</v>
      </c>
    </row>
    <row r="105" spans="1:26" ht="14.25">
      <c r="A105" s="134" t="s">
        <v>132</v>
      </c>
    </row>
    <row r="106" spans="1:26" ht="14.25">
      <c r="A106" s="13" t="s">
        <v>133</v>
      </c>
    </row>
    <row r="107" spans="1:26" ht="14.25">
      <c r="A107" s="134" t="s">
        <v>134</v>
      </c>
    </row>
    <row r="108" spans="1:26" ht="14.25">
      <c r="A108" s="134" t="s">
        <v>135</v>
      </c>
    </row>
    <row r="109" spans="1:26" ht="14.25">
      <c r="A109" s="134" t="s">
        <v>136</v>
      </c>
    </row>
    <row r="110" spans="1:26" ht="14.25">
      <c r="A110" s="134" t="s">
        <v>137</v>
      </c>
    </row>
    <row r="111" spans="1:26" ht="54.75" customHeight="1">
      <c r="A111" s="406" t="s">
        <v>138</v>
      </c>
      <c r="B111" s="406"/>
      <c r="C111" s="406"/>
      <c r="D111" s="406"/>
      <c r="E111" s="406"/>
      <c r="F111" s="406"/>
      <c r="G111" s="406"/>
      <c r="H111" s="406"/>
      <c r="I111" s="406"/>
      <c r="J111" s="406"/>
      <c r="K111" s="406"/>
      <c r="L111" s="406"/>
      <c r="M111" s="406"/>
      <c r="N111" s="406"/>
      <c r="O111" s="406"/>
      <c r="P111" s="406"/>
      <c r="Q111" s="406"/>
      <c r="R111" s="406"/>
      <c r="S111" s="406"/>
      <c r="T111" s="406"/>
      <c r="U111" s="406"/>
      <c r="V111" s="406"/>
      <c r="W111" s="406"/>
      <c r="X111" s="406"/>
      <c r="Y111" s="406"/>
      <c r="Z111" s="406"/>
    </row>
    <row r="112" spans="1:26" ht="14.25">
      <c r="A112" s="13" t="s">
        <v>139</v>
      </c>
    </row>
    <row r="113" spans="1:22" ht="14.25">
      <c r="A113" s="13" t="s">
        <v>140</v>
      </c>
    </row>
    <row r="114" spans="1:22" ht="14.25">
      <c r="A114" s="13" t="s">
        <v>141</v>
      </c>
    </row>
    <row r="115" spans="1:22" ht="14.25">
      <c r="A115" s="13" t="s">
        <v>142</v>
      </c>
    </row>
    <row r="116" spans="1:22" ht="14.25">
      <c r="A116" s="13" t="s">
        <v>143</v>
      </c>
    </row>
    <row r="117" spans="1:22" ht="14.25">
      <c r="A117" s="13" t="s">
        <v>144</v>
      </c>
    </row>
    <row r="118" spans="1:22" ht="14.25">
      <c r="A118" s="13" t="s">
        <v>145</v>
      </c>
    </row>
    <row r="119" spans="1:22" ht="14.25">
      <c r="A119" s="126" t="s">
        <v>146</v>
      </c>
    </row>
    <row r="120" spans="1:22" ht="14.25">
      <c r="A120" s="126" t="s">
        <v>147</v>
      </c>
    </row>
    <row r="121" spans="1:22" ht="14.25">
      <c r="A121" s="126" t="s">
        <v>148</v>
      </c>
    </row>
    <row r="122" spans="1:22" ht="14.25">
      <c r="A122" s="293" t="s">
        <v>149</v>
      </c>
    </row>
    <row r="123" spans="1:22" ht="14.25">
      <c r="A123" s="293" t="s">
        <v>150</v>
      </c>
    </row>
    <row r="124" spans="1:22" ht="14.25">
      <c r="A124" s="293" t="s">
        <v>151</v>
      </c>
    </row>
    <row r="125" spans="1:22" ht="30" customHeight="1">
      <c r="A125" s="407" t="s">
        <v>152</v>
      </c>
      <c r="B125" s="407"/>
      <c r="C125" s="407"/>
      <c r="D125" s="407"/>
      <c r="E125" s="407"/>
      <c r="F125" s="407"/>
      <c r="G125" s="407"/>
      <c r="H125" s="407"/>
      <c r="I125" s="407"/>
      <c r="J125" s="407"/>
      <c r="K125" s="407"/>
      <c r="L125" s="407"/>
      <c r="M125" s="407"/>
      <c r="N125" s="407"/>
      <c r="O125" s="407"/>
      <c r="P125" s="407"/>
      <c r="Q125" s="407"/>
      <c r="R125" s="407"/>
      <c r="S125" s="407"/>
      <c r="T125" s="407"/>
      <c r="U125" s="407"/>
      <c r="V125" s="407"/>
    </row>
    <row r="126" spans="1:22" ht="14.25">
      <c r="A126" s="13" t="s">
        <v>153</v>
      </c>
    </row>
    <row r="127" spans="1:22" ht="14.25">
      <c r="A127" s="134" t="s">
        <v>154</v>
      </c>
    </row>
  </sheetData>
  <mergeCells count="18">
    <mergeCell ref="A111:Z111"/>
    <mergeCell ref="A125:V125"/>
    <mergeCell ref="A24:I24"/>
    <mergeCell ref="A29:I29"/>
    <mergeCell ref="A14:I14"/>
    <mergeCell ref="A18:I18"/>
    <mergeCell ref="A95:I95"/>
    <mergeCell ref="A51:I51"/>
    <mergeCell ref="A81:I81"/>
    <mergeCell ref="A38:I38"/>
    <mergeCell ref="A42:I42"/>
    <mergeCell ref="A43:I43"/>
    <mergeCell ref="A47:I47"/>
    <mergeCell ref="B1:I1"/>
    <mergeCell ref="A3:I3"/>
    <mergeCell ref="A1:A2"/>
    <mergeCell ref="A7:I7"/>
    <mergeCell ref="A10:I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98"/>
  <sheetViews>
    <sheetView showGridLines="0" zoomScaleNormal="100" workbookViewId="0">
      <pane ySplit="2" topLeftCell="A3" activePane="bottomLeft" state="frozen"/>
      <selection pane="bottomLeft" activeCell="B1" sqref="B1:I1"/>
    </sheetView>
  </sheetViews>
  <sheetFormatPr defaultColWidth="9.140625" defaultRowHeight="12.75"/>
  <cols>
    <col min="1" max="1" width="76.5703125" style="13" customWidth="1"/>
    <col min="2" max="3" width="18.5703125" style="13" customWidth="1"/>
    <col min="4" max="4" width="19.85546875" style="13" customWidth="1"/>
    <col min="5" max="5" width="17.140625" style="13" customWidth="1"/>
    <col min="6" max="6" width="17.28515625" style="13" customWidth="1"/>
    <col min="7" max="7" width="17.7109375" style="13" customWidth="1"/>
    <col min="8" max="8" width="17.42578125" style="13" customWidth="1"/>
    <col min="9" max="9" width="15.5703125" style="13" customWidth="1"/>
    <col min="10" max="10" width="82.7109375" style="13" customWidth="1"/>
    <col min="11" max="16384" width="9.140625" style="13"/>
  </cols>
  <sheetData>
    <row r="1" spans="1:9" ht="72" customHeight="1">
      <c r="B1" s="400" t="s">
        <v>155</v>
      </c>
      <c r="C1" s="400"/>
      <c r="D1" s="400"/>
      <c r="E1" s="400"/>
      <c r="F1" s="400"/>
      <c r="G1" s="400"/>
      <c r="H1" s="400"/>
      <c r="I1" s="400"/>
    </row>
    <row r="2" spans="1:9" ht="21" customHeight="1">
      <c r="B2" s="139" t="s">
        <v>4</v>
      </c>
      <c r="C2" s="139">
        <v>2022</v>
      </c>
      <c r="D2" s="139">
        <v>2021</v>
      </c>
      <c r="E2" s="139">
        <v>2020</v>
      </c>
      <c r="F2" s="139">
        <v>2019</v>
      </c>
      <c r="G2" s="139">
        <v>2018</v>
      </c>
      <c r="H2" s="139">
        <v>2017</v>
      </c>
      <c r="I2" s="139">
        <v>2016</v>
      </c>
    </row>
    <row r="3" spans="1:9" ht="18">
      <c r="A3" s="408" t="s">
        <v>156</v>
      </c>
      <c r="B3" s="409"/>
      <c r="C3" s="409"/>
      <c r="D3" s="409"/>
      <c r="E3" s="409"/>
      <c r="F3" s="409"/>
      <c r="G3" s="409"/>
      <c r="H3" s="409"/>
      <c r="I3" s="410"/>
    </row>
    <row r="4" spans="1:9" ht="14.45" customHeight="1">
      <c r="A4" s="266" t="s">
        <v>157</v>
      </c>
      <c r="B4" s="174" t="s">
        <v>31</v>
      </c>
      <c r="C4" s="388" t="s">
        <v>158</v>
      </c>
      <c r="D4" s="174" t="s">
        <v>159</v>
      </c>
      <c r="E4" s="174" t="s">
        <v>160</v>
      </c>
      <c r="F4" s="174" t="s">
        <v>161</v>
      </c>
      <c r="G4" s="267">
        <v>0.88</v>
      </c>
      <c r="H4" s="176">
        <v>0.89</v>
      </c>
      <c r="I4" s="174" t="s">
        <v>8</v>
      </c>
    </row>
    <row r="5" spans="1:9" ht="14.45" customHeight="1">
      <c r="A5" s="423" t="s">
        <v>162</v>
      </c>
      <c r="B5" s="423"/>
      <c r="C5" s="423"/>
      <c r="D5" s="423"/>
      <c r="E5" s="423"/>
      <c r="F5" s="423"/>
      <c r="G5" s="423"/>
      <c r="H5" s="423"/>
      <c r="I5" s="423"/>
    </row>
    <row r="6" spans="1:9" ht="14.45" customHeight="1">
      <c r="A6" s="194" t="s">
        <v>16</v>
      </c>
      <c r="B6" s="264" t="s">
        <v>31</v>
      </c>
      <c r="C6" s="387">
        <v>0.89</v>
      </c>
      <c r="D6" s="151" t="s">
        <v>8</v>
      </c>
      <c r="E6" s="151" t="s">
        <v>8</v>
      </c>
      <c r="F6" s="151" t="s">
        <v>8</v>
      </c>
      <c r="G6" s="151" t="s">
        <v>8</v>
      </c>
      <c r="H6" s="151" t="s">
        <v>8</v>
      </c>
      <c r="I6" s="151" t="s">
        <v>8</v>
      </c>
    </row>
    <row r="7" spans="1:9" ht="14.45" customHeight="1">
      <c r="A7" s="194" t="s">
        <v>15</v>
      </c>
      <c r="B7" s="264" t="s">
        <v>31</v>
      </c>
      <c r="C7" s="387">
        <v>0.9</v>
      </c>
      <c r="D7" s="151" t="s">
        <v>8</v>
      </c>
      <c r="E7" s="151" t="s">
        <v>8</v>
      </c>
      <c r="F7" s="151" t="s">
        <v>8</v>
      </c>
      <c r="G7" s="151" t="s">
        <v>8</v>
      </c>
      <c r="H7" s="151" t="s">
        <v>8</v>
      </c>
      <c r="I7" s="151" t="s">
        <v>8</v>
      </c>
    </row>
    <row r="8" spans="1:9" ht="14.45" customHeight="1">
      <c r="A8" s="265"/>
      <c r="B8" s="159"/>
      <c r="C8" s="268"/>
      <c r="D8" s="159"/>
      <c r="E8" s="159"/>
      <c r="F8" s="159"/>
      <c r="G8" s="159"/>
      <c r="H8" s="159"/>
      <c r="I8" s="166"/>
    </row>
    <row r="9" spans="1:9" ht="14.45" customHeight="1">
      <c r="A9" s="415" t="s">
        <v>163</v>
      </c>
      <c r="B9" s="415"/>
      <c r="C9" s="415"/>
      <c r="D9" s="415"/>
      <c r="E9" s="415"/>
      <c r="F9" s="415"/>
      <c r="G9" s="415"/>
      <c r="H9" s="415"/>
      <c r="I9" s="416"/>
    </row>
    <row r="10" spans="1:9" ht="14.45" customHeight="1">
      <c r="A10" s="194" t="s">
        <v>164</v>
      </c>
      <c r="B10" s="151" t="s">
        <v>165</v>
      </c>
      <c r="C10" s="365">
        <v>47</v>
      </c>
      <c r="D10" s="154">
        <v>41</v>
      </c>
      <c r="E10" s="154">
        <v>52</v>
      </c>
      <c r="F10" s="154">
        <v>64</v>
      </c>
      <c r="G10" s="154">
        <v>63</v>
      </c>
      <c r="H10" s="154">
        <v>61</v>
      </c>
      <c r="I10" s="154">
        <v>61</v>
      </c>
    </row>
    <row r="11" spans="1:9" ht="14.45" customHeight="1">
      <c r="A11" s="194" t="s">
        <v>166</v>
      </c>
      <c r="B11" s="151" t="s">
        <v>167</v>
      </c>
      <c r="C11" s="365">
        <v>919</v>
      </c>
      <c r="D11" s="154">
        <v>905</v>
      </c>
      <c r="E11" s="154">
        <v>1188</v>
      </c>
      <c r="F11" s="154">
        <v>1430</v>
      </c>
      <c r="G11" s="154">
        <v>1425</v>
      </c>
      <c r="H11" s="154">
        <v>1374</v>
      </c>
      <c r="I11" s="154">
        <v>1413</v>
      </c>
    </row>
    <row r="12" spans="1:9" ht="14.45" customHeight="1">
      <c r="A12" s="194" t="s">
        <v>168</v>
      </c>
      <c r="B12" s="151" t="s">
        <v>125</v>
      </c>
      <c r="C12" s="356">
        <v>24.8</v>
      </c>
      <c r="D12" s="151">
        <v>17.5</v>
      </c>
      <c r="E12" s="234">
        <v>15</v>
      </c>
      <c r="F12" s="151">
        <v>19.8</v>
      </c>
      <c r="G12" s="151">
        <v>18.399999999999999</v>
      </c>
      <c r="H12" s="151">
        <v>16.600000000000001</v>
      </c>
      <c r="I12" s="151">
        <v>17.600000000000001</v>
      </c>
    </row>
    <row r="13" spans="1:9" ht="14.45" customHeight="1">
      <c r="A13" s="439" t="s">
        <v>169</v>
      </c>
      <c r="B13" s="439"/>
      <c r="C13" s="439"/>
      <c r="D13" s="439"/>
      <c r="E13" s="439"/>
      <c r="F13" s="439"/>
      <c r="G13" s="439"/>
      <c r="H13" s="439"/>
      <c r="I13" s="440"/>
    </row>
    <row r="14" spans="1:9" ht="14.45" customHeight="1">
      <c r="A14" s="158" t="s">
        <v>16</v>
      </c>
      <c r="B14" s="151" t="s">
        <v>125</v>
      </c>
      <c r="C14" s="386">
        <v>24.7</v>
      </c>
      <c r="D14" s="151" t="s">
        <v>8</v>
      </c>
      <c r="E14" s="151" t="s">
        <v>8</v>
      </c>
      <c r="F14" s="151" t="s">
        <v>8</v>
      </c>
      <c r="G14" s="151" t="s">
        <v>8</v>
      </c>
      <c r="H14" s="151" t="s">
        <v>8</v>
      </c>
      <c r="I14" s="151" t="s">
        <v>8</v>
      </c>
    </row>
    <row r="15" spans="1:9" ht="14.45" customHeight="1">
      <c r="A15" s="158" t="s">
        <v>15</v>
      </c>
      <c r="B15" s="151" t="s">
        <v>125</v>
      </c>
      <c r="C15" s="386">
        <v>24.9</v>
      </c>
      <c r="D15" s="151" t="s">
        <v>8</v>
      </c>
      <c r="E15" s="151" t="s">
        <v>8</v>
      </c>
      <c r="F15" s="151" t="s">
        <v>8</v>
      </c>
      <c r="G15" s="151" t="s">
        <v>8</v>
      </c>
      <c r="H15" s="151" t="s">
        <v>8</v>
      </c>
      <c r="I15" s="151" t="s">
        <v>8</v>
      </c>
    </row>
    <row r="16" spans="1:9" ht="14.45" customHeight="1">
      <c r="A16" s="439" t="s">
        <v>170</v>
      </c>
      <c r="B16" s="439"/>
      <c r="C16" s="439"/>
      <c r="D16" s="439"/>
      <c r="E16" s="439"/>
      <c r="F16" s="439"/>
      <c r="G16" s="439"/>
      <c r="H16" s="439"/>
      <c r="I16" s="440"/>
    </row>
    <row r="17" spans="1:9" ht="14.45" customHeight="1">
      <c r="A17" s="158" t="s">
        <v>171</v>
      </c>
      <c r="B17" s="151" t="s">
        <v>125</v>
      </c>
      <c r="C17" s="386">
        <v>17.7</v>
      </c>
      <c r="D17" s="151" t="s">
        <v>8</v>
      </c>
      <c r="E17" s="151" t="s">
        <v>8</v>
      </c>
      <c r="F17" s="151" t="s">
        <v>8</v>
      </c>
      <c r="G17" s="151" t="s">
        <v>8</v>
      </c>
      <c r="H17" s="151" t="s">
        <v>8</v>
      </c>
      <c r="I17" s="151" t="s">
        <v>8</v>
      </c>
    </row>
    <row r="18" spans="1:9" ht="14.45" customHeight="1">
      <c r="A18" s="158" t="s">
        <v>172</v>
      </c>
      <c r="B18" s="151" t="s">
        <v>125</v>
      </c>
      <c r="C18" s="386">
        <v>18.8</v>
      </c>
      <c r="D18" s="151" t="s">
        <v>8</v>
      </c>
      <c r="E18" s="151" t="s">
        <v>8</v>
      </c>
      <c r="F18" s="151" t="s">
        <v>8</v>
      </c>
      <c r="G18" s="151" t="s">
        <v>8</v>
      </c>
      <c r="H18" s="151" t="s">
        <v>8</v>
      </c>
      <c r="I18" s="151" t="s">
        <v>8</v>
      </c>
    </row>
    <row r="19" spans="1:9" ht="14.45" customHeight="1">
      <c r="A19" s="158" t="s">
        <v>173</v>
      </c>
      <c r="B19" s="151" t="s">
        <v>125</v>
      </c>
      <c r="C19" s="386">
        <v>25.6</v>
      </c>
      <c r="D19" s="151" t="s">
        <v>8</v>
      </c>
      <c r="E19" s="151" t="s">
        <v>8</v>
      </c>
      <c r="F19" s="151" t="s">
        <v>8</v>
      </c>
      <c r="G19" s="151" t="s">
        <v>8</v>
      </c>
      <c r="H19" s="151" t="s">
        <v>8</v>
      </c>
      <c r="I19" s="151" t="s">
        <v>8</v>
      </c>
    </row>
    <row r="20" spans="1:9" ht="15" customHeight="1">
      <c r="A20" s="158"/>
      <c r="B20" s="159"/>
      <c r="C20" s="269"/>
      <c r="D20" s="159"/>
      <c r="E20" s="159"/>
      <c r="F20" s="159"/>
      <c r="G20" s="159"/>
      <c r="H20" s="159"/>
      <c r="I20" s="166"/>
    </row>
    <row r="21" spans="1:9" ht="15" customHeight="1">
      <c r="A21" s="415" t="s">
        <v>174</v>
      </c>
      <c r="B21" s="415"/>
      <c r="C21" s="415"/>
      <c r="D21" s="415"/>
      <c r="E21" s="415"/>
      <c r="F21" s="415"/>
      <c r="G21" s="415"/>
      <c r="H21" s="415"/>
      <c r="I21" s="416"/>
    </row>
    <row r="22" spans="1:9" ht="21">
      <c r="A22" s="423" t="s">
        <v>175</v>
      </c>
      <c r="B22" s="423"/>
      <c r="C22" s="423"/>
      <c r="D22" s="423"/>
      <c r="E22" s="423"/>
      <c r="F22" s="423"/>
      <c r="G22" s="423"/>
      <c r="H22" s="423"/>
      <c r="I22" s="423"/>
    </row>
    <row r="23" spans="1:9" ht="14.45" customHeight="1">
      <c r="A23" s="194" t="s">
        <v>176</v>
      </c>
      <c r="B23" s="151" t="s">
        <v>31</v>
      </c>
      <c r="C23" s="384">
        <v>0.14699999999999999</v>
      </c>
      <c r="D23" s="164">
        <v>0.112</v>
      </c>
      <c r="E23" s="164">
        <v>7.0999999999999994E-2</v>
      </c>
      <c r="F23" s="164">
        <v>0.106</v>
      </c>
      <c r="G23" s="165">
        <v>0.11700000000000001</v>
      </c>
      <c r="H23" s="165">
        <v>0.104</v>
      </c>
      <c r="I23" s="151" t="s">
        <v>8</v>
      </c>
    </row>
    <row r="24" spans="1:9" ht="14.45" customHeight="1">
      <c r="A24" s="194" t="s">
        <v>7</v>
      </c>
      <c r="B24" s="151" t="s">
        <v>31</v>
      </c>
      <c r="C24" s="384">
        <v>0.152</v>
      </c>
      <c r="D24" s="164">
        <v>0.11600000000000001</v>
      </c>
      <c r="E24" s="164">
        <v>7.2999999999999995E-2</v>
      </c>
      <c r="F24" s="164">
        <v>0.109</v>
      </c>
      <c r="G24" s="165">
        <v>0.121</v>
      </c>
      <c r="H24" s="165">
        <v>0.107</v>
      </c>
      <c r="I24" s="151" t="s">
        <v>8</v>
      </c>
    </row>
    <row r="25" spans="1:9" ht="21">
      <c r="A25" s="423" t="s">
        <v>177</v>
      </c>
      <c r="B25" s="423"/>
      <c r="C25" s="423"/>
      <c r="D25" s="423"/>
      <c r="E25" s="423"/>
      <c r="F25" s="423"/>
      <c r="G25" s="423"/>
      <c r="H25" s="423"/>
      <c r="I25" s="423"/>
    </row>
    <row r="26" spans="1:9" ht="14.45" customHeight="1">
      <c r="A26" s="194" t="s">
        <v>176</v>
      </c>
      <c r="B26" s="151" t="s">
        <v>31</v>
      </c>
      <c r="C26" s="385" t="s">
        <v>178</v>
      </c>
      <c r="D26" s="170" t="s">
        <v>179</v>
      </c>
      <c r="E26" s="171" t="s">
        <v>180</v>
      </c>
      <c r="F26" s="172" t="s">
        <v>180</v>
      </c>
      <c r="G26" s="151" t="s">
        <v>8</v>
      </c>
      <c r="H26" s="151" t="s">
        <v>8</v>
      </c>
      <c r="I26" s="151" t="s">
        <v>8</v>
      </c>
    </row>
    <row r="27" spans="1:9" ht="14.45" customHeight="1">
      <c r="A27" s="194" t="s">
        <v>181</v>
      </c>
      <c r="B27" s="151" t="s">
        <v>31</v>
      </c>
      <c r="C27" s="385" t="s">
        <v>178</v>
      </c>
      <c r="D27" s="167" t="s">
        <v>179</v>
      </c>
      <c r="E27" s="168" t="s">
        <v>182</v>
      </c>
      <c r="F27" s="169" t="s">
        <v>183</v>
      </c>
      <c r="G27" s="151" t="s">
        <v>8</v>
      </c>
      <c r="H27" s="151" t="s">
        <v>8</v>
      </c>
      <c r="I27" s="151" t="s">
        <v>8</v>
      </c>
    </row>
    <row r="28" spans="1:9" ht="21">
      <c r="A28" s="423" t="s">
        <v>184</v>
      </c>
      <c r="B28" s="423"/>
      <c r="C28" s="441"/>
      <c r="D28" s="441"/>
      <c r="E28" s="441"/>
      <c r="F28" s="441"/>
      <c r="G28" s="423"/>
      <c r="H28" s="423"/>
      <c r="I28" s="423"/>
    </row>
    <row r="29" spans="1:9" ht="14.45" customHeight="1">
      <c r="A29" s="194" t="s">
        <v>176</v>
      </c>
      <c r="B29" s="264" t="s">
        <v>31</v>
      </c>
      <c r="C29" s="35">
        <v>0.193</v>
      </c>
      <c r="D29" s="38">
        <v>0.14899999999999999</v>
      </c>
      <c r="E29" s="38">
        <v>0.11700000000000001</v>
      </c>
      <c r="F29" s="151" t="s">
        <v>8</v>
      </c>
      <c r="G29" s="151" t="s">
        <v>8</v>
      </c>
      <c r="H29" s="151" t="s">
        <v>8</v>
      </c>
      <c r="I29" s="151" t="s">
        <v>8</v>
      </c>
    </row>
    <row r="30" spans="1:9" ht="14.45" customHeight="1">
      <c r="A30" s="194" t="s">
        <v>181</v>
      </c>
      <c r="B30" s="264" t="s">
        <v>31</v>
      </c>
      <c r="C30" s="35">
        <v>0.2</v>
      </c>
      <c r="D30" s="38">
        <v>0.153</v>
      </c>
      <c r="E30" s="38">
        <v>0.11799999999999999</v>
      </c>
      <c r="F30" s="175" t="s">
        <v>8</v>
      </c>
      <c r="G30" s="151" t="s">
        <v>8</v>
      </c>
      <c r="H30" s="151" t="s">
        <v>8</v>
      </c>
      <c r="I30" s="151" t="s">
        <v>8</v>
      </c>
    </row>
    <row r="31" spans="1:9" ht="17.25">
      <c r="A31" s="423" t="s">
        <v>185</v>
      </c>
      <c r="B31" s="423"/>
      <c r="C31" s="442"/>
      <c r="D31" s="442"/>
      <c r="E31" s="442"/>
      <c r="F31" s="443"/>
      <c r="G31" s="423"/>
      <c r="H31" s="423"/>
      <c r="I31" s="423"/>
    </row>
    <row r="32" spans="1:9" ht="14.45" customHeight="1">
      <c r="A32" s="194" t="s">
        <v>186</v>
      </c>
      <c r="B32" s="264" t="s">
        <v>31</v>
      </c>
      <c r="C32" s="35">
        <v>0.14000000000000001</v>
      </c>
      <c r="D32" s="38">
        <v>0.105</v>
      </c>
      <c r="E32" s="38">
        <v>6.8000000000000005E-2</v>
      </c>
      <c r="F32" s="162" t="s">
        <v>8</v>
      </c>
      <c r="G32" s="151" t="s">
        <v>8</v>
      </c>
      <c r="H32" s="151" t="s">
        <v>8</v>
      </c>
      <c r="I32" s="151" t="s">
        <v>8</v>
      </c>
    </row>
    <row r="33" spans="1:9" ht="14.45" customHeight="1">
      <c r="A33" s="194" t="s">
        <v>187</v>
      </c>
      <c r="B33" s="264" t="s">
        <v>31</v>
      </c>
      <c r="C33" s="35">
        <v>0.16600000000000001</v>
      </c>
      <c r="D33" s="38">
        <v>0.121</v>
      </c>
      <c r="E33" s="38">
        <v>6.8000000000000005E-2</v>
      </c>
      <c r="F33" s="162" t="s">
        <v>8</v>
      </c>
      <c r="G33" s="151" t="s">
        <v>8</v>
      </c>
      <c r="H33" s="151" t="s">
        <v>8</v>
      </c>
      <c r="I33" s="151" t="s">
        <v>8</v>
      </c>
    </row>
    <row r="34" spans="1:9" ht="17.25">
      <c r="A34" s="441" t="s">
        <v>188</v>
      </c>
      <c r="B34" s="441"/>
      <c r="C34" s="442"/>
      <c r="D34" s="442"/>
      <c r="E34" s="442"/>
      <c r="F34" s="441"/>
      <c r="G34" s="441"/>
      <c r="H34" s="441"/>
      <c r="I34" s="441"/>
    </row>
    <row r="35" spans="1:9" ht="14.45" customHeight="1">
      <c r="A35" s="14" t="s">
        <v>19</v>
      </c>
      <c r="B35" s="151" t="s">
        <v>31</v>
      </c>
      <c r="C35" s="35">
        <v>0.317</v>
      </c>
      <c r="D35" s="38">
        <v>0.26</v>
      </c>
      <c r="E35" s="38">
        <v>0.16600000000000001</v>
      </c>
      <c r="F35" s="151" t="s">
        <v>8</v>
      </c>
      <c r="G35" s="151" t="s">
        <v>8</v>
      </c>
      <c r="H35" s="151" t="s">
        <v>8</v>
      </c>
      <c r="I35" s="151" t="s">
        <v>8</v>
      </c>
    </row>
    <row r="36" spans="1:9" ht="14.45" customHeight="1">
      <c r="A36" s="14" t="s">
        <v>20</v>
      </c>
      <c r="B36" s="151" t="s">
        <v>31</v>
      </c>
      <c r="C36" s="35">
        <v>0.14199999999999999</v>
      </c>
      <c r="D36" s="38">
        <v>0.114</v>
      </c>
      <c r="E36" s="38">
        <v>7.0000000000000007E-2</v>
      </c>
      <c r="F36" s="151" t="s">
        <v>8</v>
      </c>
      <c r="G36" s="151" t="s">
        <v>8</v>
      </c>
      <c r="H36" s="151" t="s">
        <v>8</v>
      </c>
      <c r="I36" s="151" t="s">
        <v>8</v>
      </c>
    </row>
    <row r="37" spans="1:9" ht="14.45" customHeight="1">
      <c r="A37" s="14" t="s">
        <v>189</v>
      </c>
      <c r="B37" s="151" t="s">
        <v>31</v>
      </c>
      <c r="C37" s="35">
        <v>3.7999999999999999E-2</v>
      </c>
      <c r="D37" s="38">
        <v>2.5999999999999999E-2</v>
      </c>
      <c r="E37" s="38">
        <v>1.9E-2</v>
      </c>
      <c r="F37" s="151" t="s">
        <v>8</v>
      </c>
      <c r="G37" s="151" t="s">
        <v>8</v>
      </c>
      <c r="H37" s="151" t="s">
        <v>8</v>
      </c>
      <c r="I37" s="151" t="s">
        <v>8</v>
      </c>
    </row>
    <row r="38" spans="1:9" ht="14.45" customHeight="1">
      <c r="A38" s="436"/>
      <c r="B38" s="437"/>
      <c r="C38" s="437"/>
      <c r="D38" s="437"/>
      <c r="E38" s="437"/>
      <c r="F38" s="437"/>
      <c r="G38" s="437"/>
      <c r="H38" s="437"/>
      <c r="I38" s="438"/>
    </row>
    <row r="39" spans="1:9" ht="14.45" customHeight="1">
      <c r="A39" s="415" t="s">
        <v>190</v>
      </c>
      <c r="B39" s="415"/>
      <c r="C39" s="415"/>
      <c r="D39" s="415"/>
      <c r="E39" s="415"/>
      <c r="F39" s="415"/>
      <c r="G39" s="415"/>
      <c r="H39" s="415"/>
      <c r="I39" s="416"/>
    </row>
    <row r="40" spans="1:9">
      <c r="A40" s="194" t="s">
        <v>191</v>
      </c>
      <c r="B40" s="151" t="s">
        <v>130</v>
      </c>
      <c r="C40" s="382">
        <v>7.2</v>
      </c>
      <c r="D40" s="153">
        <v>6.5</v>
      </c>
      <c r="E40" s="153">
        <v>6.3</v>
      </c>
      <c r="F40" s="153">
        <v>5.7</v>
      </c>
      <c r="G40" s="153">
        <v>5.7</v>
      </c>
      <c r="H40" s="153">
        <v>5.2</v>
      </c>
      <c r="I40" s="153">
        <v>5</v>
      </c>
    </row>
    <row r="41" spans="1:9" ht="25.5">
      <c r="A41" s="221" t="s">
        <v>192</v>
      </c>
      <c r="B41" s="151" t="s">
        <v>31</v>
      </c>
      <c r="C41" s="383">
        <v>0.73</v>
      </c>
      <c r="D41" s="173">
        <v>0.76</v>
      </c>
      <c r="E41" s="135">
        <v>0.77</v>
      </c>
      <c r="F41" s="135">
        <v>0.75</v>
      </c>
      <c r="G41" s="135">
        <v>0.74</v>
      </c>
      <c r="H41" s="135">
        <v>0.7</v>
      </c>
      <c r="I41" s="135">
        <v>0.63</v>
      </c>
    </row>
    <row r="42" spans="1:9" ht="25.5">
      <c r="A42" s="221" t="s">
        <v>193</v>
      </c>
      <c r="B42" s="151" t="s">
        <v>165</v>
      </c>
      <c r="C42" s="365">
        <v>57</v>
      </c>
      <c r="D42" s="154">
        <v>53</v>
      </c>
      <c r="E42" s="154">
        <v>50</v>
      </c>
      <c r="F42" s="154">
        <v>44</v>
      </c>
      <c r="G42" s="154">
        <v>43</v>
      </c>
      <c r="H42" s="154">
        <v>40</v>
      </c>
      <c r="I42" s="154">
        <v>37</v>
      </c>
    </row>
    <row r="43" spans="1:9" ht="14.45" customHeight="1">
      <c r="A43" s="433"/>
      <c r="B43" s="434"/>
      <c r="C43" s="434"/>
      <c r="D43" s="434"/>
      <c r="E43" s="434"/>
      <c r="F43" s="434"/>
      <c r="G43" s="434"/>
      <c r="H43" s="434"/>
      <c r="I43" s="435"/>
    </row>
    <row r="44" spans="1:9" ht="15.75">
      <c r="A44" s="424" t="s">
        <v>194</v>
      </c>
      <c r="B44" s="424"/>
      <c r="C44" s="424"/>
      <c r="D44" s="424"/>
      <c r="E44" s="424"/>
      <c r="F44" s="424"/>
      <c r="G44" s="424"/>
      <c r="H44" s="424"/>
      <c r="I44" s="425"/>
    </row>
    <row r="45" spans="1:9" ht="14.45" customHeight="1">
      <c r="A45" s="14" t="s">
        <v>195</v>
      </c>
      <c r="B45" s="37" t="s">
        <v>196</v>
      </c>
      <c r="C45" s="381" t="s">
        <v>8</v>
      </c>
      <c r="D45" s="150">
        <v>474</v>
      </c>
      <c r="E45" s="151">
        <v>453</v>
      </c>
      <c r="F45" s="151">
        <v>597</v>
      </c>
      <c r="G45" s="151">
        <v>426</v>
      </c>
      <c r="H45" s="151">
        <v>441</v>
      </c>
      <c r="I45" s="151">
        <v>339</v>
      </c>
    </row>
    <row r="46" spans="1:9" ht="14.45" customHeight="1">
      <c r="A46" s="14" t="s">
        <v>197</v>
      </c>
      <c r="B46" s="37" t="s">
        <v>196</v>
      </c>
      <c r="C46" s="381" t="s">
        <v>8</v>
      </c>
      <c r="D46" s="150">
        <v>78</v>
      </c>
      <c r="E46" s="151">
        <v>77</v>
      </c>
      <c r="F46" s="151">
        <v>87</v>
      </c>
      <c r="G46" s="151">
        <v>93</v>
      </c>
      <c r="H46" s="151">
        <v>110</v>
      </c>
      <c r="I46" s="151">
        <v>125</v>
      </c>
    </row>
    <row r="47" spans="1:9" ht="14.45" customHeight="1">
      <c r="A47" s="14" t="s">
        <v>198</v>
      </c>
      <c r="B47" s="37" t="s">
        <v>199</v>
      </c>
      <c r="C47" s="381" t="s">
        <v>8</v>
      </c>
      <c r="D47" s="150">
        <v>1.06</v>
      </c>
      <c r="E47" s="270" t="s">
        <v>200</v>
      </c>
      <c r="F47" s="270" t="s">
        <v>201</v>
      </c>
      <c r="G47" s="270" t="s">
        <v>202</v>
      </c>
      <c r="H47" s="151" t="s">
        <v>8</v>
      </c>
      <c r="I47" s="151" t="s">
        <v>8</v>
      </c>
    </row>
    <row r="48" spans="1:9" ht="14.45" customHeight="1">
      <c r="A48" s="14" t="s">
        <v>203</v>
      </c>
      <c r="B48" s="37" t="s">
        <v>199</v>
      </c>
      <c r="C48" s="381" t="s">
        <v>8</v>
      </c>
      <c r="D48" s="150">
        <v>0.17</v>
      </c>
      <c r="E48" s="270" t="s">
        <v>204</v>
      </c>
      <c r="F48" s="270" t="s">
        <v>205</v>
      </c>
      <c r="G48" s="270" t="s">
        <v>206</v>
      </c>
      <c r="H48" s="151" t="s">
        <v>8</v>
      </c>
      <c r="I48" s="151" t="s">
        <v>8</v>
      </c>
    </row>
    <row r="49" spans="1:9" ht="14.45" customHeight="1">
      <c r="A49" s="14" t="s">
        <v>207</v>
      </c>
      <c r="B49" s="37" t="s">
        <v>208</v>
      </c>
      <c r="C49" s="381" t="s">
        <v>8</v>
      </c>
      <c r="D49" s="150">
        <v>0</v>
      </c>
      <c r="E49" s="270">
        <v>0</v>
      </c>
      <c r="F49" s="270">
        <v>0</v>
      </c>
      <c r="G49" s="150" t="s">
        <v>8</v>
      </c>
      <c r="H49" s="150" t="s">
        <v>8</v>
      </c>
      <c r="I49" s="150" t="s">
        <v>8</v>
      </c>
    </row>
    <row r="50" spans="1:9" ht="14.45" customHeight="1">
      <c r="A50" s="430"/>
      <c r="B50" s="431"/>
      <c r="C50" s="431"/>
      <c r="D50" s="431"/>
      <c r="E50" s="431"/>
      <c r="F50" s="431"/>
      <c r="G50" s="431"/>
      <c r="H50" s="431"/>
      <c r="I50" s="432"/>
    </row>
    <row r="51" spans="1:9" ht="18" customHeight="1">
      <c r="A51" s="415" t="s">
        <v>209</v>
      </c>
      <c r="B51" s="415"/>
      <c r="C51" s="415"/>
      <c r="D51" s="415"/>
      <c r="E51" s="415"/>
      <c r="F51" s="415"/>
      <c r="G51" s="415"/>
      <c r="H51" s="415"/>
      <c r="I51" s="416"/>
    </row>
    <row r="52" spans="1:9">
      <c r="A52" s="194" t="s">
        <v>181</v>
      </c>
      <c r="B52" s="151" t="s">
        <v>31</v>
      </c>
      <c r="C52" s="380" t="s">
        <v>210</v>
      </c>
      <c r="D52" s="358" t="s">
        <v>211</v>
      </c>
      <c r="E52" s="359" t="s">
        <v>212</v>
      </c>
      <c r="F52" s="169" t="s">
        <v>212</v>
      </c>
      <c r="G52" s="151" t="s">
        <v>8</v>
      </c>
      <c r="H52" s="151" t="s">
        <v>8</v>
      </c>
      <c r="I52" s="151" t="s">
        <v>8</v>
      </c>
    </row>
    <row r="54" spans="1:9" ht="18">
      <c r="A54" s="408" t="s">
        <v>213</v>
      </c>
      <c r="B54" s="409"/>
      <c r="C54" s="409"/>
      <c r="D54" s="409"/>
      <c r="E54" s="409"/>
      <c r="F54" s="409"/>
      <c r="G54" s="409"/>
      <c r="H54" s="409"/>
      <c r="I54" s="410"/>
    </row>
    <row r="55" spans="1:9" ht="15.75">
      <c r="A55" s="424" t="s">
        <v>214</v>
      </c>
      <c r="B55" s="424"/>
      <c r="C55" s="424"/>
      <c r="D55" s="424"/>
      <c r="E55" s="424"/>
      <c r="F55" s="424"/>
      <c r="G55" s="424"/>
      <c r="H55" s="424"/>
      <c r="I55" s="425"/>
    </row>
    <row r="56" spans="1:9" ht="15">
      <c r="A56" s="423" t="s">
        <v>215</v>
      </c>
      <c r="B56" s="423"/>
      <c r="C56" s="423"/>
      <c r="D56" s="423"/>
      <c r="E56" s="423"/>
      <c r="F56" s="423"/>
      <c r="G56" s="423"/>
      <c r="H56" s="423"/>
      <c r="I56" s="423"/>
    </row>
    <row r="57" spans="1:9" ht="16.5" customHeight="1">
      <c r="A57" s="221" t="s">
        <v>216</v>
      </c>
      <c r="B57" s="281" t="s">
        <v>31</v>
      </c>
      <c r="C57" s="377" t="s">
        <v>217</v>
      </c>
      <c r="D57" s="280" t="s">
        <v>218</v>
      </c>
      <c r="E57" s="280" t="s">
        <v>219</v>
      </c>
      <c r="F57" s="279" t="s">
        <v>8</v>
      </c>
      <c r="G57" s="279" t="s">
        <v>8</v>
      </c>
      <c r="H57" s="279" t="s">
        <v>8</v>
      </c>
      <c r="I57" s="279" t="s">
        <v>8</v>
      </c>
    </row>
    <row r="58" spans="1:9" ht="16.5" customHeight="1">
      <c r="A58" s="221" t="s">
        <v>220</v>
      </c>
      <c r="B58" s="281" t="s">
        <v>31</v>
      </c>
      <c r="C58" s="377" t="s">
        <v>221</v>
      </c>
      <c r="D58" s="280" t="s">
        <v>222</v>
      </c>
      <c r="E58" s="280" t="s">
        <v>223</v>
      </c>
      <c r="F58" s="279" t="s">
        <v>8</v>
      </c>
      <c r="G58" s="279" t="s">
        <v>8</v>
      </c>
      <c r="H58" s="279" t="s">
        <v>8</v>
      </c>
      <c r="I58" s="279" t="s">
        <v>8</v>
      </c>
    </row>
    <row r="59" spans="1:9" ht="16.5" customHeight="1">
      <c r="A59" s="221" t="s">
        <v>224</v>
      </c>
      <c r="B59" s="281" t="s">
        <v>31</v>
      </c>
      <c r="C59" s="377" t="s">
        <v>225</v>
      </c>
      <c r="D59" s="280" t="s">
        <v>225</v>
      </c>
      <c r="E59" s="280" t="s">
        <v>223</v>
      </c>
      <c r="F59" s="279" t="s">
        <v>8</v>
      </c>
      <c r="G59" s="279" t="s">
        <v>8</v>
      </c>
      <c r="H59" s="279" t="s">
        <v>8</v>
      </c>
      <c r="I59" s="279" t="s">
        <v>8</v>
      </c>
    </row>
    <row r="60" spans="1:9" ht="16.5" customHeight="1">
      <c r="A60" s="221" t="s">
        <v>226</v>
      </c>
      <c r="B60" s="281" t="s">
        <v>31</v>
      </c>
      <c r="C60" s="377" t="s">
        <v>227</v>
      </c>
      <c r="D60" s="280" t="s">
        <v>227</v>
      </c>
      <c r="E60" s="280" t="s">
        <v>228</v>
      </c>
      <c r="F60" s="279" t="s">
        <v>8</v>
      </c>
      <c r="G60" s="279" t="s">
        <v>8</v>
      </c>
      <c r="H60" s="279" t="s">
        <v>8</v>
      </c>
      <c r="I60" s="279" t="s">
        <v>8</v>
      </c>
    </row>
    <row r="61" spans="1:9" ht="16.5" customHeight="1">
      <c r="A61" s="221" t="s">
        <v>229</v>
      </c>
      <c r="B61" s="281" t="s">
        <v>31</v>
      </c>
      <c r="C61" s="377" t="s">
        <v>227</v>
      </c>
      <c r="D61" s="280" t="s">
        <v>227</v>
      </c>
      <c r="E61" s="280" t="s">
        <v>228</v>
      </c>
      <c r="F61" s="279" t="s">
        <v>8</v>
      </c>
      <c r="G61" s="279" t="s">
        <v>8</v>
      </c>
      <c r="H61" s="279" t="s">
        <v>8</v>
      </c>
      <c r="I61" s="279" t="s">
        <v>8</v>
      </c>
    </row>
    <row r="62" spans="1:9" ht="15.75" customHeight="1">
      <c r="A62" s="221" t="s">
        <v>230</v>
      </c>
      <c r="B62" s="281" t="s">
        <v>31</v>
      </c>
      <c r="C62" s="377" t="s">
        <v>223</v>
      </c>
      <c r="D62" s="280" t="s">
        <v>223</v>
      </c>
      <c r="E62" s="280" t="s">
        <v>228</v>
      </c>
      <c r="F62" s="279" t="s">
        <v>8</v>
      </c>
      <c r="G62" s="279" t="s">
        <v>8</v>
      </c>
      <c r="H62" s="279" t="s">
        <v>8</v>
      </c>
      <c r="I62" s="279" t="s">
        <v>8</v>
      </c>
    </row>
    <row r="63" spans="1:9" ht="15">
      <c r="A63" s="423" t="s">
        <v>231</v>
      </c>
      <c r="B63" s="423"/>
      <c r="C63" s="423"/>
      <c r="D63" s="423"/>
      <c r="E63" s="423"/>
      <c r="F63" s="423"/>
      <c r="G63" s="423"/>
      <c r="H63" s="423"/>
      <c r="I63" s="423"/>
    </row>
    <row r="64" spans="1:9" ht="20.25" customHeight="1">
      <c r="A64" s="221" t="s">
        <v>216</v>
      </c>
      <c r="B64" s="281" t="s">
        <v>31</v>
      </c>
      <c r="C64" s="39" t="s">
        <v>232</v>
      </c>
      <c r="D64" s="37" t="s">
        <v>233</v>
      </c>
      <c r="E64" s="37" t="s">
        <v>234</v>
      </c>
      <c r="F64" s="289" t="s">
        <v>235</v>
      </c>
      <c r="G64" s="289">
        <v>0.31</v>
      </c>
      <c r="H64" s="289">
        <v>0.3</v>
      </c>
      <c r="I64" s="289">
        <v>0.3</v>
      </c>
    </row>
    <row r="65" spans="1:9" ht="16.5" customHeight="1">
      <c r="A65" s="221" t="s">
        <v>220</v>
      </c>
      <c r="B65" s="281" t="s">
        <v>31</v>
      </c>
      <c r="C65" s="39" t="s">
        <v>236</v>
      </c>
      <c r="D65" s="37" t="s">
        <v>237</v>
      </c>
      <c r="E65" s="37" t="s">
        <v>238</v>
      </c>
      <c r="F65" s="289" t="s">
        <v>239</v>
      </c>
      <c r="G65" s="289">
        <v>0.18</v>
      </c>
      <c r="H65" s="289">
        <v>0.13</v>
      </c>
      <c r="I65" s="289">
        <v>0.13</v>
      </c>
    </row>
    <row r="66" spans="1:9" ht="18.75" customHeight="1">
      <c r="A66" s="221" t="s">
        <v>240</v>
      </c>
      <c r="B66" s="281" t="s">
        <v>31</v>
      </c>
      <c r="C66" s="39" t="s">
        <v>241</v>
      </c>
      <c r="D66" s="37" t="s">
        <v>242</v>
      </c>
      <c r="E66" s="37" t="s">
        <v>243</v>
      </c>
      <c r="F66" s="289">
        <v>0.01</v>
      </c>
      <c r="G66" s="289">
        <v>0.01</v>
      </c>
      <c r="H66" s="279" t="s">
        <v>8</v>
      </c>
      <c r="I66" s="279" t="s">
        <v>8</v>
      </c>
    </row>
    <row r="67" spans="1:9" ht="19.5" customHeight="1">
      <c r="A67" s="221" t="s">
        <v>226</v>
      </c>
      <c r="B67" s="281" t="s">
        <v>31</v>
      </c>
      <c r="C67" s="39" t="s">
        <v>244</v>
      </c>
      <c r="D67" s="37" t="s">
        <v>245</v>
      </c>
      <c r="E67" s="37" t="s">
        <v>246</v>
      </c>
      <c r="F67" s="289">
        <v>0.01</v>
      </c>
      <c r="G67" s="279" t="s">
        <v>8</v>
      </c>
      <c r="H67" s="279" t="s">
        <v>8</v>
      </c>
      <c r="I67" s="279" t="s">
        <v>8</v>
      </c>
    </row>
    <row r="68" spans="1:9" ht="18" customHeight="1">
      <c r="A68" s="221" t="s">
        <v>229</v>
      </c>
      <c r="B68" s="281" t="s">
        <v>31</v>
      </c>
      <c r="C68" s="39" t="s">
        <v>247</v>
      </c>
      <c r="D68" s="37" t="s">
        <v>248</v>
      </c>
      <c r="E68" s="37" t="s">
        <v>225</v>
      </c>
      <c r="F68" s="289">
        <v>0.08</v>
      </c>
      <c r="G68" s="279" t="s">
        <v>8</v>
      </c>
      <c r="H68" s="279" t="s">
        <v>8</v>
      </c>
      <c r="I68" s="279" t="s">
        <v>8</v>
      </c>
    </row>
    <row r="69" spans="1:9" ht="18" customHeight="1">
      <c r="A69" s="221" t="s">
        <v>230</v>
      </c>
      <c r="B69" s="281" t="s">
        <v>31</v>
      </c>
      <c r="C69" s="39" t="s">
        <v>249</v>
      </c>
      <c r="D69" s="37" t="s">
        <v>250</v>
      </c>
      <c r="E69" s="37" t="s">
        <v>251</v>
      </c>
      <c r="F69" s="289">
        <v>0.02</v>
      </c>
      <c r="G69" s="279" t="s">
        <v>8</v>
      </c>
      <c r="H69" s="279" t="s">
        <v>8</v>
      </c>
      <c r="I69" s="279" t="s">
        <v>8</v>
      </c>
    </row>
    <row r="70" spans="1:9" ht="18" customHeight="1">
      <c r="A70" s="282"/>
      <c r="B70" s="283"/>
      <c r="C70" s="237"/>
      <c r="D70" s="237"/>
      <c r="E70" s="237"/>
      <c r="F70" s="283"/>
      <c r="G70" s="283"/>
      <c r="H70" s="283"/>
      <c r="I70" s="281"/>
    </row>
    <row r="71" spans="1:9" ht="15.75">
      <c r="A71" s="424" t="s">
        <v>252</v>
      </c>
      <c r="B71" s="424"/>
      <c r="C71" s="424"/>
      <c r="D71" s="424"/>
      <c r="E71" s="424"/>
      <c r="F71" s="424"/>
      <c r="G71" s="424"/>
      <c r="H71" s="424"/>
      <c r="I71" s="425"/>
    </row>
    <row r="72" spans="1:9" ht="15">
      <c r="A72" s="423" t="s">
        <v>162</v>
      </c>
      <c r="B72" s="423"/>
      <c r="C72" s="423"/>
      <c r="D72" s="423"/>
      <c r="E72" s="423"/>
      <c r="F72" s="423"/>
      <c r="G72" s="423"/>
      <c r="H72" s="423"/>
      <c r="I72" s="423"/>
    </row>
    <row r="73" spans="1:9" ht="15">
      <c r="A73" s="221" t="s">
        <v>253</v>
      </c>
      <c r="B73" s="281" t="s">
        <v>31</v>
      </c>
      <c r="C73" s="379">
        <v>0.46</v>
      </c>
      <c r="D73" s="335">
        <v>0.45</v>
      </c>
      <c r="E73" s="335">
        <v>0.44</v>
      </c>
      <c r="F73" s="286" t="s">
        <v>8</v>
      </c>
      <c r="G73" s="286" t="s">
        <v>8</v>
      </c>
      <c r="H73" s="286" t="s">
        <v>8</v>
      </c>
      <c r="I73" s="286" t="s">
        <v>8</v>
      </c>
    </row>
    <row r="74" spans="1:9" ht="15">
      <c r="A74" s="221" t="s">
        <v>254</v>
      </c>
      <c r="B74" s="281" t="s">
        <v>31</v>
      </c>
      <c r="C74" s="379">
        <v>0.42</v>
      </c>
      <c r="D74" s="335">
        <v>0.39</v>
      </c>
      <c r="E74" s="335">
        <v>0.36</v>
      </c>
      <c r="F74" s="286" t="s">
        <v>8</v>
      </c>
      <c r="G74" s="286" t="s">
        <v>8</v>
      </c>
      <c r="H74" s="286" t="s">
        <v>8</v>
      </c>
      <c r="I74" s="286" t="s">
        <v>8</v>
      </c>
    </row>
    <row r="75" spans="1:9" ht="15">
      <c r="A75" s="221" t="s">
        <v>255</v>
      </c>
      <c r="B75" s="281" t="s">
        <v>31</v>
      </c>
      <c r="C75" s="379">
        <v>0.04</v>
      </c>
      <c r="D75" s="335">
        <v>0.03</v>
      </c>
      <c r="E75" s="335">
        <v>0.03</v>
      </c>
      <c r="F75" s="286" t="s">
        <v>8</v>
      </c>
      <c r="G75" s="286" t="s">
        <v>8</v>
      </c>
      <c r="H75" s="286" t="s">
        <v>8</v>
      </c>
      <c r="I75" s="286" t="s">
        <v>8</v>
      </c>
    </row>
    <row r="76" spans="1:9" ht="15">
      <c r="A76" s="221" t="s">
        <v>256</v>
      </c>
      <c r="B76" s="281" t="s">
        <v>31</v>
      </c>
      <c r="C76" s="379">
        <v>0.02</v>
      </c>
      <c r="D76" s="335">
        <v>0.02</v>
      </c>
      <c r="E76" s="335">
        <v>0.02</v>
      </c>
      <c r="F76" s="286" t="s">
        <v>8</v>
      </c>
      <c r="G76" s="286" t="s">
        <v>8</v>
      </c>
      <c r="H76" s="286" t="s">
        <v>8</v>
      </c>
      <c r="I76" s="286" t="s">
        <v>8</v>
      </c>
    </row>
    <row r="77" spans="1:9" ht="15">
      <c r="A77" s="221" t="s">
        <v>257</v>
      </c>
      <c r="B77" s="281" t="s">
        <v>31</v>
      </c>
      <c r="C77" s="379">
        <v>0.09</v>
      </c>
      <c r="D77" s="335">
        <v>0.08</v>
      </c>
      <c r="E77" s="335">
        <v>0.06</v>
      </c>
      <c r="F77" s="286" t="s">
        <v>8</v>
      </c>
      <c r="G77" s="286" t="s">
        <v>8</v>
      </c>
      <c r="H77" s="286" t="s">
        <v>8</v>
      </c>
      <c r="I77" s="286" t="s">
        <v>8</v>
      </c>
    </row>
    <row r="78" spans="1:9" ht="15">
      <c r="A78" s="221" t="s">
        <v>258</v>
      </c>
      <c r="B78" s="281" t="s">
        <v>31</v>
      </c>
      <c r="C78" s="379">
        <v>0.02</v>
      </c>
      <c r="D78" s="335">
        <v>0.02</v>
      </c>
      <c r="E78" s="335">
        <v>0.02</v>
      </c>
      <c r="F78" s="286" t="s">
        <v>8</v>
      </c>
      <c r="G78" s="286" t="s">
        <v>8</v>
      </c>
      <c r="H78" s="286" t="s">
        <v>8</v>
      </c>
      <c r="I78" s="286" t="s">
        <v>8</v>
      </c>
    </row>
    <row r="79" spans="1:9" ht="15" customHeight="1">
      <c r="A79" s="426"/>
      <c r="B79" s="426"/>
      <c r="C79" s="426"/>
      <c r="D79" s="426"/>
      <c r="E79" s="426"/>
      <c r="F79" s="426"/>
      <c r="G79" s="426"/>
      <c r="H79" s="426"/>
      <c r="I79" s="427"/>
    </row>
    <row r="80" spans="1:9" ht="15.75">
      <c r="A80" s="424" t="s">
        <v>259</v>
      </c>
      <c r="B80" s="424"/>
      <c r="C80" s="424"/>
      <c r="D80" s="424"/>
      <c r="E80" s="424"/>
      <c r="F80" s="424"/>
      <c r="G80" s="424"/>
      <c r="H80" s="424"/>
      <c r="I80" s="425"/>
    </row>
    <row r="81" spans="1:9">
      <c r="A81" s="284" t="s">
        <v>260</v>
      </c>
      <c r="B81" s="28" t="s">
        <v>31</v>
      </c>
      <c r="C81" s="378" t="s">
        <v>261</v>
      </c>
      <c r="D81" s="294" t="s">
        <v>261</v>
      </c>
      <c r="E81" s="294" t="s">
        <v>261</v>
      </c>
      <c r="F81" s="135">
        <v>0.56000000000000005</v>
      </c>
      <c r="G81" s="135">
        <v>0.56000000000000005</v>
      </c>
      <c r="H81" s="135">
        <v>0.56999999999999995</v>
      </c>
      <c r="I81" s="135">
        <v>0.57999999999999996</v>
      </c>
    </row>
    <row r="82" spans="1:9">
      <c r="A82" s="284" t="s">
        <v>262</v>
      </c>
      <c r="B82" s="28" t="s">
        <v>31</v>
      </c>
      <c r="C82" s="378" t="s">
        <v>263</v>
      </c>
      <c r="D82" s="294" t="s">
        <v>264</v>
      </c>
      <c r="E82" s="294" t="s">
        <v>265</v>
      </c>
      <c r="F82" s="135">
        <v>0.51</v>
      </c>
      <c r="G82" s="151" t="s">
        <v>8</v>
      </c>
      <c r="H82" s="151" t="s">
        <v>8</v>
      </c>
      <c r="I82" s="151" t="s">
        <v>8</v>
      </c>
    </row>
    <row r="83" spans="1:9">
      <c r="A83" s="284" t="s">
        <v>266</v>
      </c>
      <c r="B83" s="28" t="s">
        <v>31</v>
      </c>
      <c r="C83" s="378" t="s">
        <v>267</v>
      </c>
      <c r="D83" s="294" t="s">
        <v>261</v>
      </c>
      <c r="E83" s="294" t="s">
        <v>267</v>
      </c>
      <c r="F83" s="151" t="s">
        <v>8</v>
      </c>
      <c r="G83" s="151" t="s">
        <v>8</v>
      </c>
      <c r="H83" s="151" t="s">
        <v>8</v>
      </c>
      <c r="I83" s="151" t="s">
        <v>8</v>
      </c>
    </row>
    <row r="84" spans="1:9">
      <c r="A84" s="284" t="s">
        <v>268</v>
      </c>
      <c r="B84" s="28" t="s">
        <v>31</v>
      </c>
      <c r="C84" s="378" t="s">
        <v>269</v>
      </c>
      <c r="D84" s="294" t="s">
        <v>269</v>
      </c>
      <c r="E84" s="294" t="s">
        <v>270</v>
      </c>
      <c r="F84" s="151" t="s">
        <v>8</v>
      </c>
      <c r="G84" s="151" t="s">
        <v>8</v>
      </c>
      <c r="H84" s="151" t="s">
        <v>8</v>
      </c>
      <c r="I84" s="151" t="s">
        <v>8</v>
      </c>
    </row>
    <row r="85" spans="1:9" ht="14.25">
      <c r="A85" s="324" t="s">
        <v>271</v>
      </c>
      <c r="B85" s="28" t="s">
        <v>31</v>
      </c>
      <c r="C85" s="378" t="s">
        <v>272</v>
      </c>
      <c r="D85" s="294" t="s">
        <v>273</v>
      </c>
      <c r="E85" s="294" t="s">
        <v>274</v>
      </c>
      <c r="F85" s="135" t="s">
        <v>275</v>
      </c>
      <c r="G85" s="135">
        <v>0.31</v>
      </c>
      <c r="H85" s="135">
        <v>0.3</v>
      </c>
      <c r="I85" s="135">
        <v>0.3</v>
      </c>
    </row>
    <row r="86" spans="1:9" ht="14.25">
      <c r="A86" s="284" t="s">
        <v>276</v>
      </c>
      <c r="B86" s="28" t="s">
        <v>31</v>
      </c>
      <c r="C86" s="378" t="s">
        <v>277</v>
      </c>
      <c r="D86" s="294" t="s">
        <v>278</v>
      </c>
      <c r="E86" s="294" t="s">
        <v>279</v>
      </c>
      <c r="F86" s="151" t="s">
        <v>8</v>
      </c>
      <c r="G86" s="151" t="s">
        <v>8</v>
      </c>
      <c r="H86" s="151" t="s">
        <v>8</v>
      </c>
      <c r="I86" s="151" t="s">
        <v>8</v>
      </c>
    </row>
    <row r="87" spans="1:9" ht="14.25">
      <c r="A87" s="284" t="s">
        <v>280</v>
      </c>
      <c r="B87" s="28" t="s">
        <v>31</v>
      </c>
      <c r="C87" s="378" t="s">
        <v>281</v>
      </c>
      <c r="D87" s="294" t="s">
        <v>282</v>
      </c>
      <c r="E87" s="336">
        <v>0.46</v>
      </c>
      <c r="F87" s="151" t="s">
        <v>8</v>
      </c>
      <c r="G87" s="151" t="s">
        <v>8</v>
      </c>
      <c r="H87" s="151" t="s">
        <v>8</v>
      </c>
      <c r="I87" s="151" t="s">
        <v>8</v>
      </c>
    </row>
    <row r="88" spans="1:9" ht="14.25">
      <c r="A88" s="284" t="s">
        <v>283</v>
      </c>
      <c r="B88" s="28" t="s">
        <v>31</v>
      </c>
      <c r="C88" s="378" t="s">
        <v>284</v>
      </c>
      <c r="D88" s="294" t="s">
        <v>285</v>
      </c>
      <c r="E88" s="294" t="s">
        <v>286</v>
      </c>
      <c r="F88" s="151" t="s">
        <v>8</v>
      </c>
      <c r="G88" s="151" t="s">
        <v>8</v>
      </c>
      <c r="H88" s="151" t="s">
        <v>8</v>
      </c>
      <c r="I88" s="151" t="s">
        <v>8</v>
      </c>
    </row>
    <row r="89" spans="1:9" ht="14.25">
      <c r="A89" s="284" t="s">
        <v>287</v>
      </c>
      <c r="B89" s="28" t="s">
        <v>31</v>
      </c>
      <c r="C89" s="378" t="s">
        <v>288</v>
      </c>
      <c r="D89" s="294" t="s">
        <v>288</v>
      </c>
      <c r="E89" s="294" t="s">
        <v>289</v>
      </c>
      <c r="F89" s="151" t="s">
        <v>8</v>
      </c>
      <c r="G89" s="151" t="s">
        <v>8</v>
      </c>
      <c r="H89" s="151" t="s">
        <v>8</v>
      </c>
      <c r="I89" s="151" t="s">
        <v>8</v>
      </c>
    </row>
    <row r="90" spans="1:9" ht="14.25">
      <c r="A90" s="284" t="s">
        <v>290</v>
      </c>
      <c r="B90" s="28" t="s">
        <v>31</v>
      </c>
      <c r="C90" s="378" t="s">
        <v>263</v>
      </c>
      <c r="D90" s="294" t="s">
        <v>267</v>
      </c>
      <c r="E90" s="294" t="s">
        <v>291</v>
      </c>
      <c r="F90" s="151" t="s">
        <v>8</v>
      </c>
      <c r="G90" s="151" t="s">
        <v>8</v>
      </c>
      <c r="H90" s="151" t="s">
        <v>8</v>
      </c>
      <c r="I90" s="151" t="s">
        <v>8</v>
      </c>
    </row>
    <row r="91" spans="1:9" ht="14.25">
      <c r="A91" s="284" t="s">
        <v>292</v>
      </c>
      <c r="B91" s="28" t="s">
        <v>31</v>
      </c>
      <c r="C91" s="378" t="s">
        <v>293</v>
      </c>
      <c r="D91" s="294" t="s">
        <v>270</v>
      </c>
      <c r="E91" s="294" t="s">
        <v>293</v>
      </c>
      <c r="F91" s="151" t="s">
        <v>8</v>
      </c>
      <c r="G91" s="151" t="s">
        <v>8</v>
      </c>
      <c r="H91" s="151" t="s">
        <v>8</v>
      </c>
      <c r="I91" s="151" t="s">
        <v>8</v>
      </c>
    </row>
    <row r="92" spans="1:9" s="390" customFormat="1">
      <c r="A92" s="393"/>
    </row>
    <row r="93" spans="1:9" ht="15.75">
      <c r="A93" s="424" t="s">
        <v>294</v>
      </c>
      <c r="B93" s="424"/>
      <c r="C93" s="424"/>
      <c r="D93" s="424"/>
      <c r="E93" s="424"/>
      <c r="F93" s="424"/>
      <c r="G93" s="424"/>
      <c r="H93" s="424"/>
      <c r="I93" s="425"/>
    </row>
    <row r="94" spans="1:9">
      <c r="A94" s="284" t="s">
        <v>260</v>
      </c>
      <c r="B94" s="28" t="s">
        <v>31</v>
      </c>
      <c r="C94" s="39" t="s">
        <v>295</v>
      </c>
      <c r="D94" s="37" t="s">
        <v>270</v>
      </c>
      <c r="E94" s="37" t="s">
        <v>278</v>
      </c>
      <c r="F94" s="135">
        <v>0.33</v>
      </c>
      <c r="G94" s="135" t="str">
        <f>G111</f>
        <v>S. O.</v>
      </c>
      <c r="H94" s="135" t="str">
        <f>H111</f>
        <v>S. O.</v>
      </c>
      <c r="I94" s="135" t="str">
        <f>I111</f>
        <v>S. O.</v>
      </c>
    </row>
    <row r="95" spans="1:9">
      <c r="A95" s="284" t="s">
        <v>262</v>
      </c>
      <c r="B95" s="28" t="s">
        <v>31</v>
      </c>
      <c r="C95" s="39" t="s">
        <v>296</v>
      </c>
      <c r="D95" s="37" t="s">
        <v>295</v>
      </c>
      <c r="E95" s="37" t="s">
        <v>297</v>
      </c>
      <c r="F95" s="135" t="s">
        <v>8</v>
      </c>
      <c r="G95" s="135" t="s">
        <v>8</v>
      </c>
      <c r="H95" s="135" t="s">
        <v>8</v>
      </c>
      <c r="I95" s="135" t="s">
        <v>8</v>
      </c>
    </row>
    <row r="96" spans="1:9">
      <c r="A96" s="284" t="s">
        <v>266</v>
      </c>
      <c r="B96" s="28" t="s">
        <v>31</v>
      </c>
      <c r="C96" s="39" t="s">
        <v>298</v>
      </c>
      <c r="D96" s="37" t="s">
        <v>299</v>
      </c>
      <c r="E96" s="37" t="s">
        <v>278</v>
      </c>
      <c r="F96" s="135" t="s">
        <v>8</v>
      </c>
      <c r="G96" s="135" t="s">
        <v>8</v>
      </c>
      <c r="H96" s="135" t="s">
        <v>8</v>
      </c>
      <c r="I96" s="135" t="s">
        <v>8</v>
      </c>
    </row>
    <row r="97" spans="1:10" ht="25.5">
      <c r="A97" s="287" t="s">
        <v>268</v>
      </c>
      <c r="B97" s="28" t="s">
        <v>31</v>
      </c>
      <c r="C97" s="39" t="s">
        <v>300</v>
      </c>
      <c r="D97" s="37" t="s">
        <v>300</v>
      </c>
      <c r="E97" s="37" t="s">
        <v>300</v>
      </c>
      <c r="F97" s="135" t="s">
        <v>8</v>
      </c>
      <c r="G97" s="151" t="s">
        <v>8</v>
      </c>
      <c r="H97" s="151" t="s">
        <v>8</v>
      </c>
      <c r="I97" s="151" t="s">
        <v>8</v>
      </c>
    </row>
    <row r="98" spans="1:10" ht="14.25">
      <c r="A98" s="324" t="s">
        <v>301</v>
      </c>
      <c r="B98" s="28" t="s">
        <v>31</v>
      </c>
      <c r="C98" s="39" t="s">
        <v>302</v>
      </c>
      <c r="D98" s="37" t="s">
        <v>303</v>
      </c>
      <c r="E98" s="37" t="s">
        <v>304</v>
      </c>
      <c r="F98" s="135" t="s">
        <v>8</v>
      </c>
      <c r="G98" s="151" t="s">
        <v>8</v>
      </c>
      <c r="H98" s="151" t="s">
        <v>8</v>
      </c>
      <c r="I98" s="151" t="s">
        <v>8</v>
      </c>
    </row>
    <row r="99" spans="1:10" ht="14.25">
      <c r="A99" s="284" t="s">
        <v>276</v>
      </c>
      <c r="B99" s="28" t="s">
        <v>31</v>
      </c>
      <c r="C99" s="39" t="s">
        <v>305</v>
      </c>
      <c r="D99" s="37" t="s">
        <v>306</v>
      </c>
      <c r="E99" s="37" t="s">
        <v>307</v>
      </c>
      <c r="F99" s="135" t="s">
        <v>8</v>
      </c>
      <c r="G99" s="151" t="s">
        <v>8</v>
      </c>
      <c r="H99" s="151" t="s">
        <v>8</v>
      </c>
      <c r="I99" s="151" t="s">
        <v>8</v>
      </c>
    </row>
    <row r="100" spans="1:10" ht="14.25">
      <c r="A100" s="284" t="s">
        <v>280</v>
      </c>
      <c r="B100" s="28" t="s">
        <v>31</v>
      </c>
      <c r="C100" s="39" t="s">
        <v>299</v>
      </c>
      <c r="D100" s="37" t="s">
        <v>293</v>
      </c>
      <c r="E100" s="37" t="s">
        <v>277</v>
      </c>
      <c r="F100" s="135" t="s">
        <v>8</v>
      </c>
      <c r="G100" s="151" t="s">
        <v>8</v>
      </c>
      <c r="H100" s="151" t="s">
        <v>8</v>
      </c>
      <c r="I100" s="151" t="s">
        <v>8</v>
      </c>
    </row>
    <row r="101" spans="1:10" ht="14.25">
      <c r="A101" s="284" t="s">
        <v>283</v>
      </c>
      <c r="B101" s="28" t="s">
        <v>31</v>
      </c>
      <c r="C101" s="39" t="s">
        <v>299</v>
      </c>
      <c r="D101" s="37" t="s">
        <v>293</v>
      </c>
      <c r="E101" s="37" t="s">
        <v>278</v>
      </c>
      <c r="F101" s="135" t="s">
        <v>8</v>
      </c>
      <c r="G101" s="151" t="s">
        <v>8</v>
      </c>
      <c r="H101" s="151" t="s">
        <v>8</v>
      </c>
      <c r="I101" s="151" t="s">
        <v>8</v>
      </c>
    </row>
    <row r="102" spans="1:10" ht="14.25">
      <c r="A102" s="284" t="s">
        <v>308</v>
      </c>
      <c r="B102" s="28" t="s">
        <v>31</v>
      </c>
      <c r="C102" s="39" t="s">
        <v>279</v>
      </c>
      <c r="D102" s="37" t="s">
        <v>305</v>
      </c>
      <c r="E102" s="37" t="s">
        <v>306</v>
      </c>
      <c r="F102" s="135" t="s">
        <v>8</v>
      </c>
      <c r="G102" s="151" t="s">
        <v>8</v>
      </c>
      <c r="H102" s="151" t="s">
        <v>8</v>
      </c>
      <c r="I102" s="151" t="s">
        <v>8</v>
      </c>
    </row>
    <row r="103" spans="1:10" ht="14.25">
      <c r="A103" s="284" t="s">
        <v>290</v>
      </c>
      <c r="B103" s="28" t="s">
        <v>31</v>
      </c>
      <c r="C103" s="39" t="s">
        <v>261</v>
      </c>
      <c r="D103" s="37" t="s">
        <v>269</v>
      </c>
      <c r="E103" s="37" t="s">
        <v>281</v>
      </c>
      <c r="F103" s="151" t="s">
        <v>8</v>
      </c>
      <c r="G103" s="151" t="s">
        <v>8</v>
      </c>
      <c r="H103" s="151" t="s">
        <v>8</v>
      </c>
      <c r="I103" s="151" t="s">
        <v>8</v>
      </c>
    </row>
    <row r="104" spans="1:10" ht="14.25">
      <c r="A104" s="284" t="s">
        <v>292</v>
      </c>
      <c r="B104" s="28" t="s">
        <v>31</v>
      </c>
      <c r="C104" s="39" t="s">
        <v>288</v>
      </c>
      <c r="D104" s="37" t="s">
        <v>267</v>
      </c>
      <c r="E104" s="37" t="s">
        <v>291</v>
      </c>
      <c r="F104" s="151" t="s">
        <v>8</v>
      </c>
      <c r="G104" s="151" t="s">
        <v>8</v>
      </c>
      <c r="H104" s="151" t="s">
        <v>8</v>
      </c>
      <c r="I104" s="151" t="s">
        <v>8</v>
      </c>
    </row>
    <row r="105" spans="1:10" s="113" customFormat="1"/>
    <row r="106" spans="1:10" ht="15.75">
      <c r="A106" s="424" t="s">
        <v>309</v>
      </c>
      <c r="B106" s="424"/>
      <c r="C106" s="424"/>
      <c r="D106" s="424"/>
      <c r="E106" s="424"/>
      <c r="F106" s="424"/>
      <c r="G106" s="424"/>
      <c r="H106" s="424"/>
      <c r="I106" s="425"/>
      <c r="J106" s="394"/>
    </row>
    <row r="107" spans="1:10" ht="14.25">
      <c r="A107" s="194" t="s">
        <v>310</v>
      </c>
      <c r="B107" s="28" t="s">
        <v>31</v>
      </c>
      <c r="C107" s="353">
        <v>0.43</v>
      </c>
      <c r="D107" s="135">
        <v>0.4</v>
      </c>
      <c r="E107" s="135">
        <v>0.37</v>
      </c>
      <c r="F107" s="135">
        <v>0.33</v>
      </c>
      <c r="G107" s="151" t="s">
        <v>8</v>
      </c>
      <c r="H107" s="151" t="s">
        <v>8</v>
      </c>
      <c r="I107" s="151" t="s">
        <v>8</v>
      </c>
      <c r="J107" s="394"/>
    </row>
    <row r="108" spans="1:10">
      <c r="A108" s="284" t="s">
        <v>311</v>
      </c>
      <c r="B108" s="28" t="s">
        <v>31</v>
      </c>
      <c r="C108" s="376" t="s">
        <v>312</v>
      </c>
      <c r="D108" s="270" t="s">
        <v>312</v>
      </c>
      <c r="E108" s="270" t="s">
        <v>313</v>
      </c>
      <c r="F108" s="270" t="s">
        <v>314</v>
      </c>
      <c r="G108" s="151" t="s">
        <v>8</v>
      </c>
      <c r="H108" s="151" t="s">
        <v>8</v>
      </c>
      <c r="I108" s="151" t="s">
        <v>8</v>
      </c>
      <c r="J108" s="394"/>
    </row>
    <row r="109" spans="1:10">
      <c r="A109" s="194" t="s">
        <v>315</v>
      </c>
      <c r="B109" s="28" t="s">
        <v>31</v>
      </c>
      <c r="C109" s="376" t="s">
        <v>312</v>
      </c>
      <c r="D109" s="270" t="s">
        <v>314</v>
      </c>
      <c r="E109" s="270" t="s">
        <v>316</v>
      </c>
      <c r="F109" s="270" t="s">
        <v>317</v>
      </c>
      <c r="G109" s="151" t="s">
        <v>8</v>
      </c>
      <c r="H109" s="151" t="s">
        <v>8</v>
      </c>
      <c r="I109" s="151" t="s">
        <v>8</v>
      </c>
      <c r="J109" s="394"/>
    </row>
    <row r="110" spans="1:10">
      <c r="A110" s="194" t="s">
        <v>318</v>
      </c>
      <c r="B110" s="28" t="s">
        <v>31</v>
      </c>
      <c r="C110" s="376" t="s">
        <v>319</v>
      </c>
      <c r="D110" s="270" t="s">
        <v>320</v>
      </c>
      <c r="E110" s="270" t="s">
        <v>320</v>
      </c>
      <c r="F110" s="270" t="s">
        <v>321</v>
      </c>
      <c r="G110" s="151" t="s">
        <v>8</v>
      </c>
      <c r="H110" s="151" t="s">
        <v>8</v>
      </c>
      <c r="I110" s="151" t="s">
        <v>8</v>
      </c>
      <c r="J110" s="394"/>
    </row>
    <row r="111" spans="1:10">
      <c r="A111" s="194" t="s">
        <v>322</v>
      </c>
      <c r="B111" s="28" t="s">
        <v>31</v>
      </c>
      <c r="C111" s="376" t="s">
        <v>323</v>
      </c>
      <c r="D111" s="270" t="s">
        <v>323</v>
      </c>
      <c r="E111" s="270" t="s">
        <v>323</v>
      </c>
      <c r="F111" s="270" t="s">
        <v>323</v>
      </c>
      <c r="G111" s="151" t="s">
        <v>8</v>
      </c>
      <c r="H111" s="151" t="s">
        <v>8</v>
      </c>
      <c r="I111" s="151" t="s">
        <v>8</v>
      </c>
      <c r="J111" s="394"/>
    </row>
    <row r="112" spans="1:10">
      <c r="A112" s="194" t="s">
        <v>324</v>
      </c>
      <c r="B112" s="28" t="s">
        <v>31</v>
      </c>
      <c r="C112" s="376" t="s">
        <v>321</v>
      </c>
      <c r="D112" s="270" t="s">
        <v>321</v>
      </c>
      <c r="E112" s="270" t="s">
        <v>323</v>
      </c>
      <c r="F112" s="270" t="s">
        <v>323</v>
      </c>
      <c r="G112" s="151" t="s">
        <v>8</v>
      </c>
      <c r="H112" s="151" t="s">
        <v>8</v>
      </c>
      <c r="I112" s="151" t="s">
        <v>8</v>
      </c>
      <c r="J112" s="394"/>
    </row>
    <row r="113" spans="1:10">
      <c r="A113" s="194" t="s">
        <v>325</v>
      </c>
      <c r="B113" s="28" t="s">
        <v>31</v>
      </c>
      <c r="C113" s="376" t="s">
        <v>323</v>
      </c>
      <c r="D113" s="270" t="s">
        <v>323</v>
      </c>
      <c r="E113" s="270" t="s">
        <v>323</v>
      </c>
      <c r="F113" s="270" t="s">
        <v>326</v>
      </c>
      <c r="G113" s="151" t="s">
        <v>8</v>
      </c>
      <c r="H113" s="151" t="s">
        <v>8</v>
      </c>
      <c r="I113" s="151" t="s">
        <v>8</v>
      </c>
      <c r="J113" s="394"/>
    </row>
    <row r="114" spans="1:10" ht="14.25">
      <c r="A114" s="194" t="s">
        <v>327</v>
      </c>
      <c r="B114" s="28" t="s">
        <v>31</v>
      </c>
      <c r="C114" s="353" t="s">
        <v>328</v>
      </c>
      <c r="D114" s="135">
        <v>0.03</v>
      </c>
      <c r="E114" s="135">
        <v>0.02</v>
      </c>
      <c r="F114" s="135">
        <v>0.01</v>
      </c>
      <c r="G114" s="135">
        <v>0.01</v>
      </c>
      <c r="H114" s="135">
        <v>0.01</v>
      </c>
      <c r="I114" s="135">
        <v>0.01</v>
      </c>
    </row>
    <row r="115" spans="1:10" ht="14.25">
      <c r="A115" s="194" t="s">
        <v>329</v>
      </c>
      <c r="B115" s="28" t="s">
        <v>31</v>
      </c>
      <c r="C115" s="353" t="s">
        <v>330</v>
      </c>
      <c r="D115" s="135">
        <v>0.08</v>
      </c>
      <c r="E115" s="135">
        <v>7.0000000000000007E-2</v>
      </c>
      <c r="F115" s="135">
        <v>0.06</v>
      </c>
      <c r="G115" s="135">
        <v>0.06</v>
      </c>
      <c r="H115" s="135">
        <v>0.06</v>
      </c>
      <c r="I115" s="135">
        <v>0.05</v>
      </c>
    </row>
    <row r="116" spans="1:10">
      <c r="A116" s="194" t="s">
        <v>331</v>
      </c>
      <c r="B116" s="28" t="s">
        <v>31</v>
      </c>
      <c r="C116" s="377" t="s">
        <v>321</v>
      </c>
      <c r="D116" s="280" t="s">
        <v>321</v>
      </c>
      <c r="E116" s="280" t="s">
        <v>321</v>
      </c>
      <c r="F116" s="288">
        <v>0.02</v>
      </c>
      <c r="G116" s="288">
        <v>0.03</v>
      </c>
      <c r="H116" s="288">
        <v>0.03</v>
      </c>
      <c r="I116" s="288">
        <v>0.03</v>
      </c>
    </row>
    <row r="118" spans="1:10" ht="15.75">
      <c r="A118" s="424" t="s">
        <v>332</v>
      </c>
      <c r="B118" s="424"/>
      <c r="C118" s="424"/>
      <c r="D118" s="424"/>
      <c r="E118" s="424"/>
      <c r="F118" s="424"/>
      <c r="G118" s="424"/>
      <c r="H118" s="424"/>
      <c r="I118" s="425"/>
    </row>
    <row r="119" spans="1:10" ht="15.6" customHeight="1">
      <c r="A119" s="423" t="s">
        <v>333</v>
      </c>
      <c r="B119" s="423"/>
      <c r="C119" s="423"/>
      <c r="D119" s="423"/>
      <c r="E119" s="423"/>
      <c r="F119" s="423"/>
      <c r="G119" s="423"/>
      <c r="H119" s="423"/>
      <c r="I119" s="423"/>
    </row>
    <row r="120" spans="1:10" ht="15.6" customHeight="1">
      <c r="A120" s="284" t="s">
        <v>334</v>
      </c>
      <c r="B120" s="280" t="s">
        <v>31</v>
      </c>
      <c r="C120" s="374">
        <v>0.98</v>
      </c>
      <c r="D120" s="288">
        <v>0.97</v>
      </c>
      <c r="E120" s="286" t="s">
        <v>8</v>
      </c>
      <c r="F120" s="285" t="s">
        <v>8</v>
      </c>
      <c r="G120" s="285" t="s">
        <v>8</v>
      </c>
      <c r="H120" s="285" t="s">
        <v>8</v>
      </c>
      <c r="I120" s="285" t="s">
        <v>8</v>
      </c>
    </row>
    <row r="121" spans="1:10">
      <c r="A121" s="287" t="s">
        <v>335</v>
      </c>
      <c r="B121" s="280" t="s">
        <v>31</v>
      </c>
      <c r="C121" s="375">
        <v>0.97</v>
      </c>
      <c r="D121" s="288">
        <v>0.97</v>
      </c>
      <c r="E121" s="290" t="s">
        <v>8</v>
      </c>
      <c r="F121" s="151" t="s">
        <v>8</v>
      </c>
      <c r="G121" s="151" t="s">
        <v>8</v>
      </c>
      <c r="H121" s="151" t="s">
        <v>8</v>
      </c>
      <c r="I121" s="151" t="s">
        <v>8</v>
      </c>
    </row>
    <row r="122" spans="1:10">
      <c r="A122" s="287" t="s">
        <v>336</v>
      </c>
      <c r="B122" s="280" t="s">
        <v>31</v>
      </c>
      <c r="C122" s="374">
        <v>0.98</v>
      </c>
      <c r="D122" s="288" t="s">
        <v>337</v>
      </c>
      <c r="E122" s="290" t="s">
        <v>8</v>
      </c>
      <c r="F122" s="151" t="s">
        <v>8</v>
      </c>
      <c r="G122" s="151" t="s">
        <v>8</v>
      </c>
      <c r="H122" s="151" t="s">
        <v>8</v>
      </c>
      <c r="I122" s="151" t="s">
        <v>8</v>
      </c>
    </row>
    <row r="123" spans="1:10" ht="14.25">
      <c r="A123" s="284" t="s">
        <v>338</v>
      </c>
      <c r="B123" s="280" t="s">
        <v>31</v>
      </c>
      <c r="C123" s="374">
        <v>1.01</v>
      </c>
      <c r="D123" s="288" t="s">
        <v>339</v>
      </c>
      <c r="E123" s="290" t="s">
        <v>8</v>
      </c>
      <c r="F123" s="151" t="s">
        <v>8</v>
      </c>
      <c r="G123" s="151" t="s">
        <v>8</v>
      </c>
      <c r="H123" s="151" t="s">
        <v>8</v>
      </c>
      <c r="I123" s="151" t="s">
        <v>8</v>
      </c>
    </row>
    <row r="124" spans="1:10">
      <c r="A124" s="284" t="s">
        <v>340</v>
      </c>
      <c r="B124" s="280" t="s">
        <v>31</v>
      </c>
      <c r="C124" s="374">
        <v>1</v>
      </c>
      <c r="D124" s="288">
        <v>1</v>
      </c>
      <c r="E124" s="290" t="s">
        <v>8</v>
      </c>
      <c r="F124" s="151" t="s">
        <v>8</v>
      </c>
      <c r="G124" s="151" t="s">
        <v>8</v>
      </c>
      <c r="H124" s="151" t="s">
        <v>8</v>
      </c>
      <c r="I124" s="151" t="s">
        <v>8</v>
      </c>
    </row>
    <row r="125" spans="1:10">
      <c r="A125" s="163"/>
      <c r="B125" s="146"/>
      <c r="C125" s="146"/>
      <c r="D125" s="136"/>
      <c r="E125" s="178"/>
      <c r="F125" s="178"/>
      <c r="G125" s="161"/>
      <c r="H125" s="161"/>
      <c r="I125" s="162"/>
    </row>
    <row r="126" spans="1:10" ht="18">
      <c r="A126" s="408" t="s">
        <v>341</v>
      </c>
      <c r="B126" s="409"/>
      <c r="C126" s="409"/>
      <c r="D126" s="409"/>
      <c r="E126" s="409"/>
      <c r="F126" s="409"/>
      <c r="G126" s="409"/>
      <c r="H126" s="409"/>
      <c r="I126" s="410"/>
    </row>
    <row r="127" spans="1:10" ht="27">
      <c r="A127" s="221" t="s">
        <v>342</v>
      </c>
      <c r="B127" s="179" t="s">
        <v>31</v>
      </c>
      <c r="C127" s="370" t="s">
        <v>343</v>
      </c>
      <c r="D127" s="180" t="s">
        <v>344</v>
      </c>
      <c r="E127" s="181" t="s">
        <v>345</v>
      </c>
      <c r="F127" s="182" t="s">
        <v>346</v>
      </c>
      <c r="G127" s="151" t="s">
        <v>8</v>
      </c>
      <c r="H127" s="151" t="s">
        <v>8</v>
      </c>
      <c r="I127" s="151" t="s">
        <v>8</v>
      </c>
    </row>
    <row r="128" spans="1:10" ht="27">
      <c r="A128" s="221" t="s">
        <v>347</v>
      </c>
      <c r="B128" s="291" t="s">
        <v>348</v>
      </c>
      <c r="C128" s="371">
        <v>78400</v>
      </c>
      <c r="D128" s="180" t="s">
        <v>349</v>
      </c>
      <c r="E128" s="181" t="s">
        <v>350</v>
      </c>
      <c r="F128" s="182" t="s">
        <v>351</v>
      </c>
      <c r="G128" s="151" t="s">
        <v>8</v>
      </c>
      <c r="H128" s="151" t="s">
        <v>8</v>
      </c>
      <c r="I128" s="151" t="s">
        <v>8</v>
      </c>
    </row>
    <row r="129" spans="1:9" ht="27">
      <c r="A129" s="221" t="s">
        <v>352</v>
      </c>
      <c r="B129" s="233" t="s">
        <v>130</v>
      </c>
      <c r="C129" s="372" t="s">
        <v>353</v>
      </c>
      <c r="D129" s="180" t="s">
        <v>354</v>
      </c>
      <c r="E129" s="181" t="s">
        <v>355</v>
      </c>
      <c r="F129" s="182" t="s">
        <v>346</v>
      </c>
      <c r="G129" s="151" t="s">
        <v>8</v>
      </c>
      <c r="H129" s="151" t="s">
        <v>8</v>
      </c>
      <c r="I129" s="151" t="s">
        <v>8</v>
      </c>
    </row>
    <row r="130" spans="1:9">
      <c r="A130" s="222"/>
      <c r="B130" s="160"/>
      <c r="C130" s="160"/>
      <c r="D130" s="193"/>
      <c r="E130" s="193"/>
      <c r="F130" s="193"/>
      <c r="G130" s="159"/>
      <c r="H130" s="159"/>
      <c r="I130" s="166"/>
    </row>
    <row r="131" spans="1:9" ht="15.6" customHeight="1">
      <c r="A131" s="417" t="s">
        <v>356</v>
      </c>
      <c r="B131" s="418"/>
      <c r="C131" s="418"/>
      <c r="D131" s="418"/>
      <c r="E131" s="418"/>
      <c r="F131" s="418"/>
      <c r="G131" s="418"/>
      <c r="H131" s="418"/>
      <c r="I131" s="419"/>
    </row>
    <row r="132" spans="1:9" ht="14.25">
      <c r="A132" s="324" t="s">
        <v>357</v>
      </c>
      <c r="B132" s="179" t="s">
        <v>358</v>
      </c>
      <c r="C132" s="367">
        <v>370</v>
      </c>
      <c r="D132" s="187" t="s">
        <v>359</v>
      </c>
      <c r="E132" s="188" t="s">
        <v>360</v>
      </c>
      <c r="F132" s="189" t="s">
        <v>361</v>
      </c>
      <c r="G132" s="186" t="s">
        <v>8</v>
      </c>
      <c r="H132" s="186" t="s">
        <v>8</v>
      </c>
      <c r="I132" s="186" t="s">
        <v>8</v>
      </c>
    </row>
    <row r="133" spans="1:9" ht="14.25">
      <c r="A133" s="194" t="s">
        <v>362</v>
      </c>
      <c r="B133" s="295" t="s">
        <v>363</v>
      </c>
      <c r="C133" s="373" t="s">
        <v>364</v>
      </c>
      <c r="D133" s="225" t="s">
        <v>365</v>
      </c>
      <c r="E133" s="226" t="s">
        <v>366</v>
      </c>
      <c r="F133" s="226" t="s">
        <v>367</v>
      </c>
      <c r="G133" s="166" t="s">
        <v>8</v>
      </c>
      <c r="H133" s="174" t="s">
        <v>8</v>
      </c>
      <c r="I133" s="174" t="s">
        <v>8</v>
      </c>
    </row>
    <row r="134" spans="1:9">
      <c r="A134" s="163"/>
      <c r="B134" s="118"/>
      <c r="C134" s="118"/>
      <c r="D134" s="193"/>
      <c r="E134" s="193"/>
      <c r="F134" s="193"/>
      <c r="G134" s="159"/>
      <c r="H134" s="159"/>
      <c r="I134" s="166"/>
    </row>
    <row r="135" spans="1:9">
      <c r="A135" s="417" t="s">
        <v>368</v>
      </c>
      <c r="B135" s="418"/>
      <c r="C135" s="418"/>
      <c r="D135" s="418"/>
      <c r="E135" s="418"/>
      <c r="F135" s="418"/>
      <c r="G135" s="418"/>
      <c r="H135" s="418"/>
      <c r="I135" s="419"/>
    </row>
    <row r="136" spans="1:9">
      <c r="A136" s="223" t="s">
        <v>369</v>
      </c>
      <c r="B136" s="179" t="s">
        <v>370</v>
      </c>
      <c r="C136" s="367">
        <v>217</v>
      </c>
      <c r="D136" s="183" t="s">
        <v>371</v>
      </c>
      <c r="E136" s="184" t="s">
        <v>372</v>
      </c>
      <c r="F136" s="185" t="s">
        <v>373</v>
      </c>
      <c r="G136" s="186" t="s">
        <v>8</v>
      </c>
      <c r="H136" s="186" t="s">
        <v>8</v>
      </c>
      <c r="I136" s="186" t="s">
        <v>8</v>
      </c>
    </row>
    <row r="137" spans="1:9">
      <c r="A137" s="223" t="s">
        <v>374</v>
      </c>
      <c r="B137" s="295" t="s">
        <v>363</v>
      </c>
      <c r="C137" s="368" t="s">
        <v>375</v>
      </c>
      <c r="D137" s="183" t="s">
        <v>376</v>
      </c>
      <c r="E137" s="184" t="s">
        <v>377</v>
      </c>
      <c r="F137" s="185" t="s">
        <v>378</v>
      </c>
      <c r="G137" s="151" t="s">
        <v>8</v>
      </c>
      <c r="H137" s="151" t="s">
        <v>8</v>
      </c>
      <c r="I137" s="151" t="s">
        <v>8</v>
      </c>
    </row>
    <row r="138" spans="1:9" ht="15.95" customHeight="1">
      <c r="A138" s="194" t="s">
        <v>379</v>
      </c>
      <c r="B138" s="295" t="s">
        <v>363</v>
      </c>
      <c r="C138" s="369" t="s">
        <v>380</v>
      </c>
      <c r="D138" s="190" t="s">
        <v>381</v>
      </c>
      <c r="E138" s="191" t="s">
        <v>382</v>
      </c>
      <c r="F138" s="192" t="s">
        <v>383</v>
      </c>
      <c r="G138" s="151" t="s">
        <v>8</v>
      </c>
      <c r="H138" s="151" t="s">
        <v>8</v>
      </c>
      <c r="I138" s="151" t="s">
        <v>8</v>
      </c>
    </row>
    <row r="139" spans="1:9" ht="15.95" customHeight="1">
      <c r="A139" s="163"/>
      <c r="B139" s="332"/>
      <c r="C139" s="332"/>
      <c r="D139" s="331"/>
      <c r="E139" s="331"/>
      <c r="F139" s="331"/>
      <c r="G139" s="330"/>
      <c r="H139" s="330"/>
      <c r="I139" s="333"/>
    </row>
    <row r="140" spans="1:9" ht="18">
      <c r="A140" s="408" t="s">
        <v>384</v>
      </c>
      <c r="B140" s="409"/>
      <c r="C140" s="409"/>
      <c r="D140" s="409"/>
      <c r="E140" s="409"/>
      <c r="F140" s="409"/>
      <c r="G140" s="409"/>
      <c r="H140" s="409"/>
      <c r="I140" s="410"/>
    </row>
    <row r="141" spans="1:9" ht="14.25">
      <c r="A141" s="194" t="s">
        <v>385</v>
      </c>
      <c r="B141" s="37" t="s">
        <v>386</v>
      </c>
      <c r="C141" s="364">
        <v>40</v>
      </c>
      <c r="D141" s="292" t="s">
        <v>387</v>
      </c>
      <c r="E141" s="292">
        <v>27</v>
      </c>
      <c r="F141" s="37" t="s">
        <v>8</v>
      </c>
      <c r="G141" s="37" t="s">
        <v>8</v>
      </c>
      <c r="H141" s="37" t="s">
        <v>8</v>
      </c>
      <c r="I141" s="37" t="s">
        <v>8</v>
      </c>
    </row>
    <row r="142" spans="1:9" ht="14.25">
      <c r="A142" s="194" t="s">
        <v>388</v>
      </c>
      <c r="B142" s="37" t="s">
        <v>386</v>
      </c>
      <c r="C142" s="364">
        <v>19</v>
      </c>
      <c r="D142" s="292" t="s">
        <v>389</v>
      </c>
      <c r="E142" s="292">
        <v>29</v>
      </c>
      <c r="F142" s="37" t="s">
        <v>8</v>
      </c>
      <c r="G142" s="37" t="s">
        <v>8</v>
      </c>
      <c r="H142" s="37" t="s">
        <v>8</v>
      </c>
      <c r="I142" s="37" t="s">
        <v>8</v>
      </c>
    </row>
    <row r="143" spans="1:9" ht="14.25">
      <c r="A143" s="324" t="s">
        <v>390</v>
      </c>
      <c r="B143" s="151" t="s">
        <v>51</v>
      </c>
      <c r="C143" s="365">
        <v>22</v>
      </c>
      <c r="D143" s="154">
        <v>19</v>
      </c>
      <c r="E143" s="154">
        <v>19</v>
      </c>
      <c r="F143" s="154">
        <v>21</v>
      </c>
      <c r="G143" s="154">
        <v>20</v>
      </c>
      <c r="H143" s="154">
        <v>25</v>
      </c>
      <c r="I143" s="154">
        <v>21</v>
      </c>
    </row>
    <row r="144" spans="1:9" ht="14.25">
      <c r="A144" s="361" t="s">
        <v>391</v>
      </c>
      <c r="B144" s="362" t="s">
        <v>51</v>
      </c>
      <c r="C144" s="366">
        <f>SUM(C141:C143)</f>
        <v>81</v>
      </c>
      <c r="D144" s="363">
        <v>133</v>
      </c>
      <c r="E144" s="363">
        <v>75</v>
      </c>
      <c r="F144" s="363">
        <v>79</v>
      </c>
      <c r="G144" s="363">
        <v>80</v>
      </c>
      <c r="H144" s="363">
        <v>70</v>
      </c>
      <c r="I144" s="363">
        <v>65</v>
      </c>
    </row>
    <row r="145" spans="1:10" ht="14.25">
      <c r="A145" s="271" t="s">
        <v>392</v>
      </c>
      <c r="B145" s="345"/>
      <c r="C145" s="389">
        <v>112000</v>
      </c>
      <c r="D145" s="389">
        <v>99000</v>
      </c>
      <c r="E145" s="389">
        <v>109000</v>
      </c>
      <c r="F145" s="140" t="s">
        <v>8</v>
      </c>
      <c r="G145" s="140" t="s">
        <v>8</v>
      </c>
      <c r="H145" s="140" t="s">
        <v>8</v>
      </c>
      <c r="I145" s="140" t="s">
        <v>8</v>
      </c>
      <c r="J145" s="395"/>
    </row>
    <row r="147" spans="1:10">
      <c r="A147" s="149" t="s">
        <v>23</v>
      </c>
    </row>
    <row r="148" spans="1:10" ht="14.25">
      <c r="A148" s="13" t="s">
        <v>393</v>
      </c>
    </row>
    <row r="149" spans="1:10" ht="14.25">
      <c r="A149" s="13" t="s">
        <v>394</v>
      </c>
    </row>
    <row r="150" spans="1:10" ht="50.25" customHeight="1">
      <c r="A150" s="420" t="s">
        <v>395</v>
      </c>
      <c r="B150" s="421"/>
      <c r="C150" s="421"/>
      <c r="D150" s="421"/>
      <c r="E150" s="421"/>
      <c r="F150" s="421"/>
      <c r="G150" s="421"/>
      <c r="H150" s="421"/>
      <c r="I150" s="421"/>
      <c r="J150" s="421"/>
    </row>
    <row r="151" spans="1:10" ht="14.25">
      <c r="A151" s="16" t="s">
        <v>396</v>
      </c>
    </row>
    <row r="152" spans="1:10" ht="14.25">
      <c r="A152" s="16" t="s">
        <v>397</v>
      </c>
    </row>
    <row r="153" spans="1:10" ht="14.25">
      <c r="A153" s="16" t="s">
        <v>398</v>
      </c>
    </row>
    <row r="154" spans="1:10">
      <c r="A154" s="421" t="s">
        <v>399</v>
      </c>
      <c r="B154" s="421"/>
      <c r="C154" s="421"/>
      <c r="D154" s="421"/>
      <c r="E154" s="421"/>
      <c r="F154" s="421"/>
      <c r="G154" s="421"/>
      <c r="H154" s="421"/>
      <c r="I154" s="421"/>
      <c r="J154" s="421"/>
    </row>
    <row r="155" spans="1:10" ht="14.25">
      <c r="A155" s="16" t="s">
        <v>400</v>
      </c>
    </row>
    <row r="156" spans="1:10" ht="14.25">
      <c r="A156" s="126" t="s">
        <v>401</v>
      </c>
    </row>
    <row r="157" spans="1:10" ht="14.25">
      <c r="A157" s="16" t="s">
        <v>402</v>
      </c>
    </row>
    <row r="158" spans="1:10" ht="14.25">
      <c r="A158" s="16" t="s">
        <v>403</v>
      </c>
    </row>
    <row r="159" spans="1:10" ht="14.25">
      <c r="A159" s="293" t="s">
        <v>404</v>
      </c>
    </row>
    <row r="160" spans="1:10" ht="14.25">
      <c r="A160" s="293" t="s">
        <v>405</v>
      </c>
    </row>
    <row r="161" spans="1:10" ht="14.25">
      <c r="A161" s="138" t="s">
        <v>406</v>
      </c>
    </row>
    <row r="162" spans="1:10" ht="14.25">
      <c r="A162" s="138" t="s">
        <v>407</v>
      </c>
    </row>
    <row r="163" spans="1:10" ht="14.25">
      <c r="A163" s="16" t="s">
        <v>408</v>
      </c>
    </row>
    <row r="164" spans="1:10" ht="14.25">
      <c r="A164" s="16" t="s">
        <v>409</v>
      </c>
    </row>
    <row r="165" spans="1:10" ht="14.25">
      <c r="A165" s="16" t="s">
        <v>410</v>
      </c>
    </row>
    <row r="166" spans="1:10">
      <c r="A166" s="407" t="s">
        <v>411</v>
      </c>
      <c r="B166" s="407"/>
      <c r="C166" s="407"/>
      <c r="D166" s="407"/>
      <c r="E166" s="407"/>
      <c r="F166" s="407"/>
      <c r="G166" s="407"/>
      <c r="H166" s="407"/>
      <c r="I166" s="407"/>
      <c r="J166" s="407"/>
    </row>
    <row r="167" spans="1:10" ht="14.25">
      <c r="A167" s="126" t="s">
        <v>412</v>
      </c>
    </row>
    <row r="168" spans="1:10" ht="14.25">
      <c r="A168" s="126" t="s">
        <v>413</v>
      </c>
    </row>
    <row r="169" spans="1:10" ht="14.25">
      <c r="A169" s="126" t="s">
        <v>414</v>
      </c>
    </row>
    <row r="170" spans="1:10" ht="14.25">
      <c r="A170" s="16" t="s">
        <v>415</v>
      </c>
    </row>
    <row r="171" spans="1:10" ht="14.25">
      <c r="A171" s="360" t="s">
        <v>416</v>
      </c>
    </row>
    <row r="172" spans="1:10" ht="14.25">
      <c r="A172" s="329" t="s">
        <v>417</v>
      </c>
    </row>
    <row r="173" spans="1:10" ht="14.25">
      <c r="A173" s="16" t="s">
        <v>418</v>
      </c>
    </row>
    <row r="174" spans="1:10" ht="14.25">
      <c r="A174" s="16" t="s">
        <v>419</v>
      </c>
    </row>
    <row r="175" spans="1:10" ht="27" customHeight="1">
      <c r="A175" s="428" t="s">
        <v>420</v>
      </c>
      <c r="B175" s="429"/>
      <c r="C175" s="429"/>
      <c r="D175" s="429"/>
      <c r="E175" s="429"/>
      <c r="F175" s="429"/>
      <c r="G175" s="429"/>
      <c r="H175" s="429"/>
    </row>
    <row r="176" spans="1:10" ht="14.25">
      <c r="A176" s="329" t="s">
        <v>421</v>
      </c>
    </row>
    <row r="177" spans="1:10" ht="14.25">
      <c r="A177" s="329" t="s">
        <v>422</v>
      </c>
    </row>
    <row r="178" spans="1:10" ht="14.25">
      <c r="A178" s="16" t="s">
        <v>423</v>
      </c>
    </row>
    <row r="179" spans="1:10" ht="27.75" customHeight="1">
      <c r="A179" s="407" t="s">
        <v>424</v>
      </c>
      <c r="B179" s="407"/>
      <c r="C179" s="407"/>
      <c r="D179" s="407"/>
      <c r="E179" s="407"/>
      <c r="F179" s="407"/>
      <c r="G179" s="407"/>
      <c r="H179" s="407"/>
      <c r="I179" s="407"/>
      <c r="J179" s="407"/>
    </row>
    <row r="180" spans="1:10" ht="18" customHeight="1">
      <c r="A180" s="407" t="s">
        <v>425</v>
      </c>
      <c r="B180" s="407"/>
      <c r="C180" s="407"/>
      <c r="D180" s="407"/>
      <c r="E180" s="407"/>
      <c r="F180" s="407"/>
      <c r="G180" s="341"/>
      <c r="H180" s="341"/>
      <c r="I180" s="341"/>
      <c r="J180" s="341"/>
    </row>
    <row r="181" spans="1:10" ht="14.25">
      <c r="A181" s="13" t="s">
        <v>426</v>
      </c>
    </row>
    <row r="182" spans="1:10" ht="12.75" customHeight="1">
      <c r="A182" s="422" t="s">
        <v>427</v>
      </c>
      <c r="B182" s="422"/>
      <c r="C182" s="422"/>
      <c r="D182" s="422"/>
      <c r="E182" s="422"/>
      <c r="F182" s="422"/>
      <c r="G182" s="422"/>
      <c r="H182" s="422"/>
      <c r="I182" s="422"/>
      <c r="J182" s="422"/>
    </row>
    <row r="183" spans="1:10" ht="14.25">
      <c r="A183" s="334" t="s">
        <v>428</v>
      </c>
    </row>
    <row r="184" spans="1:10" ht="14.25">
      <c r="A184" s="16" t="s">
        <v>429</v>
      </c>
    </row>
    <row r="185" spans="1:10" ht="14.25">
      <c r="A185" s="16" t="s">
        <v>430</v>
      </c>
    </row>
    <row r="186" spans="1:10" ht="14.25">
      <c r="A186" s="16" t="s">
        <v>431</v>
      </c>
    </row>
    <row r="187" spans="1:10" ht="14.25">
      <c r="A187" s="16" t="s">
        <v>432</v>
      </c>
    </row>
    <row r="188" spans="1:10" ht="14.25">
      <c r="A188" s="16" t="s">
        <v>433</v>
      </c>
    </row>
    <row r="189" spans="1:10" ht="14.25">
      <c r="A189" s="16" t="s">
        <v>434</v>
      </c>
    </row>
    <row r="190" spans="1:10" ht="14.25" customHeight="1">
      <c r="A190" s="16" t="s">
        <v>435</v>
      </c>
    </row>
    <row r="191" spans="1:10" ht="14.25">
      <c r="A191" s="16" t="s">
        <v>436</v>
      </c>
    </row>
    <row r="192" spans="1:10" ht="14.25">
      <c r="A192" s="16" t="s">
        <v>437</v>
      </c>
    </row>
    <row r="193" spans="1:18" ht="14.25">
      <c r="A193" s="16" t="s">
        <v>438</v>
      </c>
    </row>
    <row r="194" spans="1:18" ht="14.25">
      <c r="A194" s="16" t="s">
        <v>439</v>
      </c>
    </row>
    <row r="195" spans="1:18" ht="14.25">
      <c r="A195" s="16" t="s">
        <v>440</v>
      </c>
    </row>
    <row r="196" spans="1:18" ht="14.25">
      <c r="A196" s="16" t="s">
        <v>441</v>
      </c>
    </row>
    <row r="197" spans="1:18" ht="14.25">
      <c r="A197" s="16" t="s">
        <v>442</v>
      </c>
    </row>
    <row r="198" spans="1:18">
      <c r="J198" s="390"/>
      <c r="K198" s="390"/>
      <c r="L198" s="390"/>
      <c r="M198" s="390"/>
      <c r="N198" s="390"/>
      <c r="O198" s="390"/>
      <c r="P198" s="390"/>
      <c r="Q198" s="390"/>
      <c r="R198" s="390"/>
    </row>
  </sheetData>
  <mergeCells count="41">
    <mergeCell ref="A38:I38"/>
    <mergeCell ref="A54:I54"/>
    <mergeCell ref="B1:I1"/>
    <mergeCell ref="A51:I51"/>
    <mergeCell ref="A25:I25"/>
    <mergeCell ref="A16:I16"/>
    <mergeCell ref="A3:I3"/>
    <mergeCell ref="A22:I22"/>
    <mergeCell ref="A5:I5"/>
    <mergeCell ref="A13:I13"/>
    <mergeCell ref="A21:I21"/>
    <mergeCell ref="A28:I28"/>
    <mergeCell ref="A31:I31"/>
    <mergeCell ref="A34:I34"/>
    <mergeCell ref="A9:I9"/>
    <mergeCell ref="A39:I39"/>
    <mergeCell ref="A55:I55"/>
    <mergeCell ref="A50:I50"/>
    <mergeCell ref="A43:I43"/>
    <mergeCell ref="A44:I44"/>
    <mergeCell ref="A135:I135"/>
    <mergeCell ref="A126:I126"/>
    <mergeCell ref="A119:I119"/>
    <mergeCell ref="A80:I80"/>
    <mergeCell ref="A118:I118"/>
    <mergeCell ref="A150:J150"/>
    <mergeCell ref="A179:J179"/>
    <mergeCell ref="A180:F180"/>
    <mergeCell ref="A182:J182"/>
    <mergeCell ref="A56:I56"/>
    <mergeCell ref="A63:I63"/>
    <mergeCell ref="A71:I71"/>
    <mergeCell ref="A72:I72"/>
    <mergeCell ref="A166:J166"/>
    <mergeCell ref="A79:I79"/>
    <mergeCell ref="A175:H175"/>
    <mergeCell ref="A106:I106"/>
    <mergeCell ref="A93:I93"/>
    <mergeCell ref="A154:J154"/>
    <mergeCell ref="A140:I140"/>
    <mergeCell ref="A131:I13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6AAF8-069C-4D98-9F13-EF0FDD7B0952}">
  <dimension ref="A1:I64"/>
  <sheetViews>
    <sheetView showGridLines="0" zoomScaleNormal="100" workbookViewId="0">
      <pane ySplit="2" topLeftCell="A3" activePane="bottomLeft" state="frozen"/>
      <selection pane="bottomLeft" activeCell="B1" sqref="B1:I1"/>
    </sheetView>
  </sheetViews>
  <sheetFormatPr defaultColWidth="9.140625" defaultRowHeight="12.75"/>
  <cols>
    <col min="1" max="1" width="76.85546875" style="133" customWidth="1"/>
    <col min="2" max="9" width="27.140625" style="17" customWidth="1"/>
    <col min="10" max="16384" width="9.140625" style="13"/>
  </cols>
  <sheetData>
    <row r="1" spans="1:9" ht="68.25" customHeight="1">
      <c r="A1" s="444"/>
      <c r="B1" s="400" t="s">
        <v>443</v>
      </c>
      <c r="C1" s="400"/>
      <c r="D1" s="400"/>
      <c r="E1" s="400"/>
      <c r="F1" s="400"/>
      <c r="G1" s="400"/>
      <c r="H1" s="400"/>
      <c r="I1" s="400"/>
    </row>
    <row r="2" spans="1:9" ht="17.45" customHeight="1">
      <c r="A2" s="445"/>
      <c r="B2" s="139" t="s">
        <v>4</v>
      </c>
      <c r="C2" s="139">
        <v>2022</v>
      </c>
      <c r="D2" s="139">
        <v>2021</v>
      </c>
      <c r="E2" s="139">
        <v>2020</v>
      </c>
      <c r="F2" s="139">
        <v>2019</v>
      </c>
      <c r="G2" s="139">
        <v>2018</v>
      </c>
      <c r="H2" s="139">
        <v>2017</v>
      </c>
      <c r="I2" s="139">
        <v>2016</v>
      </c>
    </row>
    <row r="3" spans="1:9" s="21" customFormat="1" ht="19.5" customHeight="1">
      <c r="A3" s="408" t="s">
        <v>444</v>
      </c>
      <c r="B3" s="409"/>
      <c r="C3" s="409"/>
      <c r="D3" s="409"/>
      <c r="E3" s="409"/>
      <c r="F3" s="409"/>
      <c r="G3" s="409"/>
      <c r="H3" s="409"/>
      <c r="I3" s="410"/>
    </row>
    <row r="4" spans="1:9" s="21" customFormat="1" ht="19.5" customHeight="1">
      <c r="A4" s="446" t="s">
        <v>445</v>
      </c>
      <c r="B4" s="424"/>
      <c r="C4" s="424"/>
      <c r="D4" s="424"/>
      <c r="E4" s="424"/>
      <c r="F4" s="424"/>
      <c r="G4" s="424"/>
      <c r="H4" s="424"/>
      <c r="I4" s="425"/>
    </row>
    <row r="5" spans="1:9" s="21" customFormat="1" ht="19.5" customHeight="1">
      <c r="A5" s="92"/>
      <c r="B5" s="24" t="s">
        <v>446</v>
      </c>
      <c r="C5" s="24">
        <v>2022</v>
      </c>
      <c r="D5" s="24">
        <v>2021</v>
      </c>
      <c r="E5" s="24">
        <v>2020</v>
      </c>
      <c r="F5" s="24">
        <v>2019</v>
      </c>
      <c r="G5" s="24">
        <v>2018</v>
      </c>
      <c r="H5" s="24">
        <v>2017</v>
      </c>
      <c r="I5" s="24">
        <v>2016</v>
      </c>
    </row>
    <row r="6" spans="1:9" s="21" customFormat="1" ht="14.25">
      <c r="A6" s="36" t="s">
        <v>447</v>
      </c>
      <c r="B6" s="37" t="s">
        <v>130</v>
      </c>
      <c r="C6" s="243" t="s">
        <v>448</v>
      </c>
      <c r="D6" s="102">
        <v>34.9</v>
      </c>
      <c r="E6" s="102">
        <v>15.7</v>
      </c>
      <c r="F6" s="102">
        <v>14.1</v>
      </c>
      <c r="G6" s="102">
        <v>12.3</v>
      </c>
      <c r="H6" s="103" t="s">
        <v>449</v>
      </c>
      <c r="I6" s="103" t="s">
        <v>449</v>
      </c>
    </row>
    <row r="7" spans="1:9" s="21" customFormat="1" ht="30.75" customHeight="1">
      <c r="A7" s="36" t="s">
        <v>450</v>
      </c>
      <c r="B7" s="37" t="s">
        <v>130</v>
      </c>
      <c r="C7" s="244">
        <v>112.9</v>
      </c>
      <c r="D7" s="102">
        <v>77</v>
      </c>
      <c r="E7" s="38" t="s">
        <v>8</v>
      </c>
      <c r="F7" s="38" t="s">
        <v>8</v>
      </c>
      <c r="G7" s="78" t="s">
        <v>8</v>
      </c>
      <c r="H7" s="104"/>
      <c r="I7" s="104"/>
    </row>
    <row r="8" spans="1:9" s="21" customFormat="1" ht="39.75" customHeight="1">
      <c r="A8" s="36" t="s">
        <v>450</v>
      </c>
      <c r="B8" s="37" t="s">
        <v>451</v>
      </c>
      <c r="C8" s="38">
        <v>0.376</v>
      </c>
      <c r="D8" s="38">
        <v>0.25700000000000001</v>
      </c>
      <c r="E8" s="38" t="s">
        <v>8</v>
      </c>
      <c r="F8" s="38" t="s">
        <v>8</v>
      </c>
      <c r="G8" s="78" t="s">
        <v>8</v>
      </c>
      <c r="H8" s="105"/>
      <c r="I8" s="105"/>
    </row>
    <row r="9" spans="1:9" s="21" customFormat="1">
      <c r="A9" s="236"/>
      <c r="B9" s="237"/>
      <c r="C9" s="237"/>
      <c r="D9" s="238"/>
      <c r="E9" s="239"/>
      <c r="F9" s="239"/>
      <c r="G9" s="240"/>
      <c r="H9" s="241"/>
      <c r="I9" s="242"/>
    </row>
    <row r="10" spans="1:9" s="21" customFormat="1" ht="18.75">
      <c r="A10" s="96" t="s">
        <v>452</v>
      </c>
      <c r="B10" s="97"/>
      <c r="C10" s="97"/>
      <c r="D10" s="97"/>
      <c r="E10" s="109"/>
      <c r="F10" s="97"/>
      <c r="G10" s="97"/>
      <c r="H10" s="97"/>
      <c r="I10" s="98"/>
    </row>
    <row r="11" spans="1:9" s="21" customFormat="1">
      <c r="A11" s="92"/>
      <c r="B11" s="24" t="s">
        <v>446</v>
      </c>
      <c r="C11" s="24">
        <v>2022</v>
      </c>
      <c r="D11" s="24">
        <v>2021</v>
      </c>
      <c r="E11" s="24">
        <v>2020</v>
      </c>
      <c r="F11" s="24">
        <v>2019</v>
      </c>
      <c r="G11" s="24">
        <v>2018</v>
      </c>
      <c r="H11" s="24">
        <v>2017</v>
      </c>
      <c r="I11" s="24">
        <v>2016</v>
      </c>
    </row>
    <row r="12" spans="1:9" s="21" customFormat="1" ht="14.25">
      <c r="A12" s="36" t="s">
        <v>453</v>
      </c>
      <c r="B12" s="37" t="s">
        <v>165</v>
      </c>
      <c r="C12" s="102">
        <v>534.6</v>
      </c>
      <c r="D12" s="102">
        <v>330.3</v>
      </c>
      <c r="E12" s="102">
        <v>117.6</v>
      </c>
      <c r="F12" s="102">
        <v>100.3</v>
      </c>
      <c r="G12" s="102">
        <v>106.3</v>
      </c>
      <c r="H12" s="102">
        <v>62.2</v>
      </c>
      <c r="I12" s="102">
        <v>84.9</v>
      </c>
    </row>
    <row r="13" spans="1:9" s="21" customFormat="1" ht="14.25">
      <c r="A13" s="36" t="s">
        <v>454</v>
      </c>
      <c r="B13" s="37" t="s">
        <v>165</v>
      </c>
      <c r="C13" s="102">
        <v>79.3</v>
      </c>
      <c r="D13" s="102">
        <v>102</v>
      </c>
      <c r="E13" s="102">
        <v>20.6</v>
      </c>
      <c r="F13" s="102">
        <v>20.3</v>
      </c>
      <c r="G13" s="102">
        <v>19</v>
      </c>
      <c r="H13" s="102">
        <v>22.9</v>
      </c>
      <c r="I13" s="102">
        <v>15.1</v>
      </c>
    </row>
    <row r="14" spans="1:9" s="21" customFormat="1" ht="14.25">
      <c r="A14" s="36" t="s">
        <v>455</v>
      </c>
      <c r="B14" s="37" t="s">
        <v>165</v>
      </c>
      <c r="C14" s="102">
        <v>908.4</v>
      </c>
      <c r="D14" s="102">
        <v>905</v>
      </c>
      <c r="E14" s="102">
        <v>739</v>
      </c>
      <c r="F14" s="102">
        <v>760.5</v>
      </c>
      <c r="G14" s="102">
        <v>392.5</v>
      </c>
      <c r="H14" s="102">
        <v>367.9</v>
      </c>
      <c r="I14" s="102">
        <v>361.5</v>
      </c>
    </row>
    <row r="15" spans="1:9" s="21" customFormat="1" ht="14.25">
      <c r="A15" s="36" t="s">
        <v>456</v>
      </c>
      <c r="B15" s="37" t="s">
        <v>165</v>
      </c>
      <c r="C15" s="71" t="s">
        <v>457</v>
      </c>
      <c r="D15" s="102" t="s">
        <v>458</v>
      </c>
      <c r="E15" s="102" t="s">
        <v>459</v>
      </c>
      <c r="F15" s="102" t="s">
        <v>460</v>
      </c>
      <c r="G15" s="102" t="s">
        <v>461</v>
      </c>
      <c r="H15" s="102" t="s">
        <v>462</v>
      </c>
      <c r="I15" s="102" t="s">
        <v>463</v>
      </c>
    </row>
    <row r="16" spans="1:9" s="21" customFormat="1">
      <c r="A16" s="236"/>
      <c r="B16" s="237"/>
      <c r="C16" s="237"/>
      <c r="D16" s="238"/>
      <c r="E16" s="296"/>
      <c r="F16" s="296"/>
      <c r="G16" s="297"/>
      <c r="H16" s="298"/>
      <c r="I16" s="299"/>
    </row>
    <row r="17" spans="1:9" s="21" customFormat="1" ht="18">
      <c r="A17" s="412" t="s">
        <v>464</v>
      </c>
      <c r="B17" s="412"/>
      <c r="C17" s="412"/>
      <c r="D17" s="412"/>
      <c r="E17" s="300"/>
      <c r="F17" s="300"/>
      <c r="G17" s="301"/>
      <c r="H17" s="301"/>
      <c r="I17" s="301"/>
    </row>
    <row r="18" spans="1:9" s="21" customFormat="1" ht="15.75">
      <c r="A18" s="447" t="s">
        <v>465</v>
      </c>
      <c r="B18" s="447"/>
      <c r="C18" s="447"/>
      <c r="D18" s="447"/>
      <c r="E18" s="319"/>
      <c r="F18" s="319"/>
      <c r="G18" s="81"/>
      <c r="H18" s="81"/>
      <c r="I18" s="81"/>
    </row>
    <row r="19" spans="1:9" s="26" customFormat="1" ht="21" customHeight="1">
      <c r="A19" s="23" t="s">
        <v>466</v>
      </c>
      <c r="B19" s="110" t="s">
        <v>467</v>
      </c>
      <c r="C19" s="111" t="s">
        <v>468</v>
      </c>
      <c r="D19" s="111" t="s">
        <v>469</v>
      </c>
      <c r="E19" s="307"/>
      <c r="F19" s="81"/>
    </row>
    <row r="20" spans="1:9" s="21" customFormat="1" ht="21" customHeight="1">
      <c r="A20" s="36" t="s">
        <v>470</v>
      </c>
      <c r="B20" s="37">
        <v>0</v>
      </c>
      <c r="C20" s="37">
        <v>0</v>
      </c>
      <c r="D20" s="112">
        <v>0</v>
      </c>
      <c r="E20" s="307"/>
      <c r="F20" s="81"/>
    </row>
    <row r="21" spans="1:9" s="21" customFormat="1" ht="21" customHeight="1">
      <c r="A21" s="36" t="s">
        <v>471</v>
      </c>
      <c r="B21" s="37">
        <v>0</v>
      </c>
      <c r="C21" s="37">
        <v>1</v>
      </c>
      <c r="D21" s="112">
        <v>2</v>
      </c>
      <c r="E21" s="307"/>
      <c r="F21" s="81"/>
    </row>
    <row r="22" spans="1:9" s="21" customFormat="1" ht="21" customHeight="1">
      <c r="A22" s="36" t="s">
        <v>472</v>
      </c>
      <c r="B22" s="37">
        <v>0</v>
      </c>
      <c r="C22" s="37">
        <v>1</v>
      </c>
      <c r="D22" s="112">
        <v>0</v>
      </c>
      <c r="E22" s="307"/>
      <c r="F22" s="81"/>
    </row>
    <row r="23" spans="1:9" s="21" customFormat="1" ht="21" customHeight="1">
      <c r="A23" s="36" t="s">
        <v>473</v>
      </c>
      <c r="B23" s="37">
        <v>1</v>
      </c>
      <c r="C23" s="37">
        <v>18</v>
      </c>
      <c r="D23" s="112">
        <v>0</v>
      </c>
      <c r="E23" s="307"/>
      <c r="F23" s="81"/>
    </row>
    <row r="24" spans="1:9" s="21" customFormat="1" ht="21" customHeight="1">
      <c r="A24" s="36" t="s">
        <v>474</v>
      </c>
      <c r="B24" s="37">
        <v>0</v>
      </c>
      <c r="C24" s="37">
        <v>0</v>
      </c>
      <c r="D24" s="112">
        <v>0</v>
      </c>
      <c r="E24" s="307"/>
      <c r="F24" s="81"/>
    </row>
    <row r="25" spans="1:9" s="26" customFormat="1" ht="21" customHeight="1">
      <c r="A25" s="23" t="s">
        <v>475</v>
      </c>
      <c r="B25" s="110"/>
      <c r="C25" s="110"/>
      <c r="D25" s="111"/>
      <c r="E25" s="307"/>
      <c r="F25" s="81"/>
      <c r="G25" s="22"/>
      <c r="H25" s="22"/>
      <c r="I25" s="22"/>
    </row>
    <row r="26" spans="1:9" s="21" customFormat="1" ht="21" customHeight="1">
      <c r="A26" s="36" t="s">
        <v>476</v>
      </c>
      <c r="B26" s="37">
        <v>1</v>
      </c>
      <c r="C26" s="37">
        <v>18</v>
      </c>
      <c r="D26" s="112">
        <v>2</v>
      </c>
      <c r="E26" s="307"/>
      <c r="F26" s="81"/>
      <c r="G26" s="81"/>
      <c r="H26" s="81"/>
      <c r="I26" s="81"/>
    </row>
    <row r="27" spans="1:9" s="21" customFormat="1" ht="21" customHeight="1">
      <c r="A27" s="36" t="s">
        <v>477</v>
      </c>
      <c r="B27" s="37">
        <v>0</v>
      </c>
      <c r="C27" s="37">
        <v>1</v>
      </c>
      <c r="D27" s="112">
        <v>0</v>
      </c>
      <c r="E27" s="307"/>
      <c r="F27" s="81"/>
      <c r="G27" s="81"/>
      <c r="H27" s="81"/>
      <c r="I27" s="81"/>
    </row>
    <row r="28" spans="1:9" s="21" customFormat="1" ht="21" customHeight="1">
      <c r="A28" s="36" t="s">
        <v>64</v>
      </c>
      <c r="B28" s="37">
        <v>0</v>
      </c>
      <c r="C28" s="37">
        <v>1</v>
      </c>
      <c r="D28" s="112">
        <v>0</v>
      </c>
      <c r="E28" s="307"/>
      <c r="F28" s="81"/>
      <c r="G28" s="81"/>
      <c r="H28" s="81"/>
      <c r="I28" s="81"/>
    </row>
    <row r="29" spans="1:9" s="26" customFormat="1" ht="21" customHeight="1">
      <c r="A29" s="23" t="s">
        <v>478</v>
      </c>
      <c r="B29" s="110"/>
      <c r="C29" s="110"/>
      <c r="D29" s="111"/>
      <c r="E29" s="307"/>
      <c r="F29" s="81"/>
      <c r="G29" s="22"/>
      <c r="H29" s="22"/>
      <c r="I29" s="22"/>
    </row>
    <row r="30" spans="1:9" s="21" customFormat="1" ht="21" customHeight="1">
      <c r="A30" s="36" t="s">
        <v>479</v>
      </c>
      <c r="B30" s="37">
        <v>1</v>
      </c>
      <c r="C30" s="37">
        <v>20</v>
      </c>
      <c r="D30" s="112">
        <v>2</v>
      </c>
      <c r="E30" s="307"/>
      <c r="F30" s="81"/>
      <c r="G30" s="81"/>
      <c r="H30" s="81"/>
      <c r="I30" s="81"/>
    </row>
    <row r="31" spans="1:9" s="21" customFormat="1" ht="21" customHeight="1">
      <c r="A31" s="36" t="s">
        <v>480</v>
      </c>
      <c r="B31" s="37">
        <v>0</v>
      </c>
      <c r="C31" s="37">
        <v>0</v>
      </c>
      <c r="D31" s="112">
        <v>0</v>
      </c>
      <c r="E31" s="307"/>
      <c r="F31" s="81"/>
      <c r="G31" s="81"/>
      <c r="H31" s="81"/>
      <c r="I31" s="81"/>
    </row>
    <row r="32" spans="1:9" s="26" customFormat="1" ht="21" customHeight="1">
      <c r="A32" s="23" t="s">
        <v>481</v>
      </c>
      <c r="B32" s="110"/>
      <c r="C32" s="110"/>
      <c r="D32" s="111"/>
      <c r="E32" s="307"/>
      <c r="F32" s="81"/>
      <c r="G32" s="22"/>
      <c r="H32" s="22"/>
      <c r="I32" s="22"/>
    </row>
    <row r="33" spans="1:9" s="21" customFormat="1" ht="21" customHeight="1">
      <c r="A33" s="36" t="s">
        <v>482</v>
      </c>
      <c r="B33" s="37">
        <v>1</v>
      </c>
      <c r="C33" s="37">
        <v>20</v>
      </c>
      <c r="D33" s="112">
        <v>2</v>
      </c>
      <c r="E33" s="307"/>
      <c r="F33" s="81"/>
      <c r="G33" s="81"/>
      <c r="H33" s="81"/>
      <c r="I33" s="81"/>
    </row>
    <row r="34" spans="1:9" s="21" customFormat="1" ht="21" customHeight="1">
      <c r="A34" s="36" t="s">
        <v>483</v>
      </c>
      <c r="B34" s="37">
        <v>0</v>
      </c>
      <c r="C34" s="37">
        <v>0</v>
      </c>
      <c r="D34" s="112">
        <v>0</v>
      </c>
      <c r="E34" s="307"/>
      <c r="F34" s="81"/>
      <c r="G34" s="81"/>
      <c r="H34" s="81"/>
      <c r="I34" s="81"/>
    </row>
    <row r="35" spans="1:9" s="26" customFormat="1" ht="21" customHeight="1">
      <c r="A35" s="36" t="s">
        <v>484</v>
      </c>
      <c r="B35" s="39">
        <v>1</v>
      </c>
      <c r="C35" s="39">
        <v>20</v>
      </c>
      <c r="D35" s="39">
        <v>2</v>
      </c>
      <c r="E35" s="308"/>
      <c r="F35" s="306"/>
      <c r="G35" s="22"/>
      <c r="H35" s="22"/>
      <c r="I35" s="22"/>
    </row>
    <row r="36" spans="1:9" s="26" customFormat="1" ht="21" customHeight="1">
      <c r="A36" s="95"/>
      <c r="B36" s="306"/>
      <c r="C36" s="306"/>
      <c r="D36" s="306"/>
      <c r="E36" s="306"/>
      <c r="F36" s="306"/>
      <c r="G36" s="22"/>
      <c r="H36" s="22"/>
      <c r="I36" s="22"/>
    </row>
    <row r="37" spans="1:9" s="21" customFormat="1" ht="15.75">
      <c r="A37" s="448" t="s">
        <v>485</v>
      </c>
      <c r="B37" s="448"/>
      <c r="C37" s="449"/>
      <c r="D37" s="450"/>
      <c r="E37" s="319"/>
      <c r="F37" s="319"/>
      <c r="G37" s="81"/>
      <c r="H37" s="81"/>
      <c r="I37" s="81"/>
    </row>
    <row r="38" spans="1:9" s="26" customFormat="1" ht="21" customHeight="1">
      <c r="A38" s="451" t="s">
        <v>466</v>
      </c>
      <c r="B38" s="451"/>
      <c r="C38" s="81"/>
      <c r="D38" s="81"/>
      <c r="E38" s="81"/>
      <c r="F38" s="81"/>
    </row>
    <row r="39" spans="1:9" s="26" customFormat="1" ht="21" customHeight="1">
      <c r="A39" s="320" t="s">
        <v>470</v>
      </c>
      <c r="B39" s="321">
        <v>0</v>
      </c>
      <c r="C39" s="81"/>
      <c r="D39" s="81"/>
      <c r="E39" s="81"/>
      <c r="F39" s="81"/>
    </row>
    <row r="40" spans="1:9" s="26" customFormat="1" ht="21" customHeight="1">
      <c r="A40" s="320" t="s">
        <v>471</v>
      </c>
      <c r="B40" s="321">
        <v>0</v>
      </c>
      <c r="C40" s="81"/>
      <c r="D40" s="81"/>
      <c r="E40" s="81"/>
      <c r="F40" s="81"/>
    </row>
    <row r="41" spans="1:9" s="26" customFormat="1" ht="21" customHeight="1">
      <c r="A41" s="320" t="s">
        <v>472</v>
      </c>
      <c r="B41" s="321">
        <v>0</v>
      </c>
      <c r="C41" s="81"/>
      <c r="D41" s="81"/>
      <c r="E41" s="81"/>
      <c r="F41" s="81"/>
    </row>
    <row r="42" spans="1:9" s="26" customFormat="1" ht="21" customHeight="1">
      <c r="A42" s="320" t="s">
        <v>473</v>
      </c>
      <c r="B42" s="321">
        <v>2</v>
      </c>
      <c r="C42" s="81"/>
      <c r="D42" s="81"/>
      <c r="E42" s="81"/>
      <c r="F42" s="81"/>
    </row>
    <row r="43" spans="1:9" s="26" customFormat="1" ht="21" customHeight="1">
      <c r="A43" s="320" t="s">
        <v>474</v>
      </c>
      <c r="B43" s="321">
        <v>0</v>
      </c>
      <c r="C43" s="81"/>
      <c r="D43" s="81"/>
      <c r="E43" s="81"/>
      <c r="F43" s="81"/>
    </row>
    <row r="44" spans="1:9" s="26" customFormat="1" ht="21" customHeight="1">
      <c r="A44" s="451" t="s">
        <v>475</v>
      </c>
      <c r="B44" s="451"/>
      <c r="C44" s="81"/>
      <c r="D44" s="81"/>
      <c r="E44" s="81"/>
      <c r="F44" s="81"/>
    </row>
    <row r="45" spans="1:9" s="26" customFormat="1" ht="21" customHeight="1">
      <c r="A45" s="320" t="s">
        <v>476</v>
      </c>
      <c r="B45" s="321">
        <v>1</v>
      </c>
      <c r="C45" s="81"/>
      <c r="D45" s="81"/>
      <c r="E45" s="81"/>
      <c r="F45" s="81"/>
    </row>
    <row r="46" spans="1:9" s="26" customFormat="1" ht="21" customHeight="1">
      <c r="A46" s="320" t="s">
        <v>477</v>
      </c>
      <c r="B46" s="321">
        <v>1</v>
      </c>
      <c r="C46" s="81"/>
      <c r="D46" s="81"/>
      <c r="E46" s="81"/>
      <c r="F46" s="81"/>
    </row>
    <row r="47" spans="1:9" s="26" customFormat="1" ht="21" customHeight="1">
      <c r="A47" s="320" t="s">
        <v>64</v>
      </c>
      <c r="B47" s="321">
        <v>0</v>
      </c>
      <c r="C47" s="81"/>
      <c r="D47" s="81"/>
      <c r="E47" s="81"/>
      <c r="F47" s="81"/>
    </row>
    <row r="48" spans="1:9" s="26" customFormat="1" ht="21" customHeight="1">
      <c r="A48" s="451" t="s">
        <v>478</v>
      </c>
      <c r="B48" s="451"/>
      <c r="C48" s="81"/>
      <c r="D48" s="81"/>
      <c r="E48" s="81"/>
      <c r="F48" s="81"/>
    </row>
    <row r="49" spans="1:9" s="26" customFormat="1" ht="21" customHeight="1">
      <c r="A49" s="320" t="s">
        <v>479</v>
      </c>
      <c r="B49" s="321">
        <v>2</v>
      </c>
      <c r="C49" s="81"/>
      <c r="D49" s="81"/>
      <c r="E49" s="81"/>
      <c r="F49" s="81"/>
    </row>
    <row r="50" spans="1:9" s="26" customFormat="1" ht="21" customHeight="1">
      <c r="A50" s="320" t="s">
        <v>480</v>
      </c>
      <c r="B50" s="321">
        <v>0</v>
      </c>
      <c r="C50" s="81"/>
      <c r="D50" s="81"/>
      <c r="E50" s="81"/>
      <c r="F50" s="81"/>
    </row>
    <row r="51" spans="1:9" s="26" customFormat="1" ht="21" customHeight="1">
      <c r="A51" s="322" t="s">
        <v>486</v>
      </c>
      <c r="B51" s="321">
        <v>2</v>
      </c>
      <c r="C51" s="81"/>
      <c r="D51" s="81"/>
      <c r="E51" s="81"/>
      <c r="F51" s="81"/>
    </row>
    <row r="52" spans="1:9" s="26" customFormat="1" ht="21" customHeight="1">
      <c r="A52" s="95"/>
      <c r="B52" s="81"/>
      <c r="C52" s="81"/>
      <c r="D52" s="81"/>
      <c r="E52" s="81"/>
      <c r="F52" s="81"/>
    </row>
    <row r="53" spans="1:9" s="21" customFormat="1" ht="15">
      <c r="A53" s="113" t="s">
        <v>23</v>
      </c>
      <c r="B53" s="114"/>
      <c r="C53" s="114"/>
      <c r="D53" s="114"/>
      <c r="E53" s="114"/>
      <c r="F53" s="114"/>
      <c r="G53" s="114"/>
      <c r="H53" s="115"/>
      <c r="I53" s="115"/>
    </row>
    <row r="54" spans="1:9" s="21" customFormat="1" ht="17.25">
      <c r="A54" s="13" t="s">
        <v>487</v>
      </c>
      <c r="B54" s="114"/>
      <c r="C54" s="114"/>
      <c r="D54" s="114"/>
      <c r="E54" s="114"/>
      <c r="F54" s="114"/>
      <c r="G54" s="114"/>
      <c r="H54" s="116"/>
      <c r="I54" s="116"/>
    </row>
    <row r="55" spans="1:9" s="21" customFormat="1" ht="14.25">
      <c r="A55" s="15" t="s">
        <v>488</v>
      </c>
      <c r="B55" s="114"/>
      <c r="C55" s="114"/>
      <c r="D55" s="114"/>
      <c r="E55" s="131"/>
      <c r="F55" s="114"/>
      <c r="G55" s="114"/>
      <c r="H55" s="114"/>
      <c r="I55" s="114"/>
    </row>
    <row r="56" spans="1:9" s="21" customFormat="1" ht="14.25">
      <c r="A56" s="15" t="s">
        <v>489</v>
      </c>
      <c r="B56" s="114"/>
      <c r="C56" s="114"/>
      <c r="D56" s="114"/>
      <c r="E56" s="131"/>
      <c r="F56" s="114"/>
      <c r="G56" s="114"/>
      <c r="H56" s="114"/>
      <c r="I56" s="114"/>
    </row>
    <row r="57" spans="1:9" s="21" customFormat="1" ht="14.25">
      <c r="A57" s="117" t="s">
        <v>490</v>
      </c>
      <c r="B57" s="114"/>
      <c r="C57" s="114"/>
      <c r="D57" s="114"/>
      <c r="E57" s="131"/>
      <c r="F57" s="114"/>
      <c r="G57" s="114"/>
      <c r="H57" s="114"/>
      <c r="I57" s="114"/>
    </row>
    <row r="58" spans="1:9" s="21" customFormat="1" ht="14.25">
      <c r="A58" s="117" t="s">
        <v>491</v>
      </c>
      <c r="B58" s="114"/>
      <c r="C58" s="114"/>
      <c r="D58" s="114"/>
      <c r="E58" s="131"/>
      <c r="F58" s="114"/>
      <c r="G58" s="114"/>
      <c r="H58" s="114"/>
      <c r="I58" s="114"/>
    </row>
    <row r="59" spans="1:9" s="21" customFormat="1" ht="15">
      <c r="A59" s="126" t="s">
        <v>492</v>
      </c>
      <c r="B59" s="123"/>
      <c r="C59" s="123"/>
      <c r="D59" s="123"/>
      <c r="E59" s="123"/>
      <c r="F59" s="123"/>
      <c r="G59" s="125"/>
      <c r="H59" s="114"/>
      <c r="I59" s="132"/>
    </row>
    <row r="60" spans="1:9" s="21" customFormat="1" ht="25.5" customHeight="1">
      <c r="A60" s="422" t="s">
        <v>493</v>
      </c>
      <c r="B60" s="422"/>
      <c r="C60" s="422"/>
      <c r="D60" s="422"/>
      <c r="E60" s="422"/>
      <c r="F60" s="422"/>
      <c r="G60" s="81"/>
      <c r="H60" s="81"/>
      <c r="I60" s="81"/>
    </row>
    <row r="61" spans="1:9" s="21" customFormat="1">
      <c r="A61" s="422" t="s">
        <v>494</v>
      </c>
      <c r="B61" s="422"/>
      <c r="C61" s="422"/>
      <c r="D61" s="422"/>
      <c r="E61" s="422"/>
      <c r="F61" s="422"/>
      <c r="G61" s="81"/>
      <c r="H61" s="81"/>
      <c r="I61" s="81"/>
    </row>
    <row r="62" spans="1:9" s="21" customFormat="1" ht="12.75" customHeight="1">
      <c r="A62" s="422" t="s">
        <v>495</v>
      </c>
      <c r="B62" s="422"/>
      <c r="C62" s="422"/>
      <c r="D62" s="422"/>
      <c r="E62" s="422"/>
      <c r="F62" s="422"/>
      <c r="G62" s="81"/>
      <c r="H62" s="81"/>
      <c r="I62" s="81"/>
    </row>
    <row r="63" spans="1:9" s="21" customFormat="1" ht="27" customHeight="1">
      <c r="A63" s="422" t="s">
        <v>496</v>
      </c>
      <c r="B63" s="422"/>
      <c r="C63" s="422"/>
      <c r="D63" s="422"/>
      <c r="E63" s="422"/>
      <c r="F63" s="422"/>
      <c r="G63" s="81"/>
      <c r="H63" s="81"/>
      <c r="I63" s="81"/>
    </row>
    <row r="64" spans="1:9" s="21" customFormat="1" ht="12.75" customHeight="1">
      <c r="A64" s="422" t="s">
        <v>497</v>
      </c>
      <c r="B64" s="422"/>
      <c r="C64" s="422"/>
      <c r="D64" s="422"/>
      <c r="E64" s="422"/>
      <c r="F64" s="422"/>
      <c r="G64" s="422"/>
      <c r="H64" s="422"/>
      <c r="I64" s="422"/>
    </row>
  </sheetData>
  <mergeCells count="15">
    <mergeCell ref="A63:F63"/>
    <mergeCell ref="A64:I64"/>
    <mergeCell ref="A37:D37"/>
    <mergeCell ref="A38:B38"/>
    <mergeCell ref="A3:I3"/>
    <mergeCell ref="A44:B44"/>
    <mergeCell ref="A48:B48"/>
    <mergeCell ref="A61:F61"/>
    <mergeCell ref="A60:F60"/>
    <mergeCell ref="A62:F62"/>
    <mergeCell ref="A1:A2"/>
    <mergeCell ref="B1:I1"/>
    <mergeCell ref="A4:I4"/>
    <mergeCell ref="A18:D18"/>
    <mergeCell ref="A17:D17"/>
  </mergeCells>
  <pageMargins left="0.25" right="0.25" top="0.75" bottom="0.75" header="0.3" footer="0.3"/>
  <pageSetup paperSize="5" scale="6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D913E-E6BE-46A4-8C36-1DB01E70C85E}">
  <dimension ref="A1:C19"/>
  <sheetViews>
    <sheetView workbookViewId="0">
      <selection activeCell="E12" sqref="E12"/>
    </sheetView>
  </sheetViews>
  <sheetFormatPr defaultRowHeight="15"/>
  <cols>
    <col min="1" max="1" width="14.7109375" customWidth="1"/>
    <col min="2" max="2" width="20.28515625" customWidth="1"/>
    <col min="3" max="3" width="15.28515625" customWidth="1"/>
  </cols>
  <sheetData>
    <row r="1" spans="1:3" ht="15.75" thickBot="1">
      <c r="A1" s="3" t="s">
        <v>498</v>
      </c>
      <c r="B1" s="5">
        <v>159473</v>
      </c>
    </row>
    <row r="2" spans="1:3" ht="15.75" thickBot="1">
      <c r="A2" s="6" t="s">
        <v>499</v>
      </c>
      <c r="B2" s="7">
        <v>174618</v>
      </c>
    </row>
    <row r="3" spans="1:3" ht="15.75" thickBot="1">
      <c r="A3" s="6" t="s">
        <v>500</v>
      </c>
      <c r="B3" s="7">
        <v>16917</v>
      </c>
    </row>
    <row r="4" spans="1:3" ht="15.75" thickBot="1">
      <c r="A4" s="6" t="s">
        <v>501</v>
      </c>
      <c r="B4" s="7">
        <v>139117</v>
      </c>
    </row>
    <row r="5" spans="1:3">
      <c r="A5" s="9" t="s">
        <v>502</v>
      </c>
      <c r="B5" s="4">
        <f>SUM(B1:B4)</f>
        <v>490125</v>
      </c>
    </row>
    <row r="6" spans="1:3">
      <c r="A6" s="8" t="s">
        <v>503</v>
      </c>
      <c r="B6">
        <v>222.31695999999999</v>
      </c>
    </row>
    <row r="8" spans="1:3">
      <c r="B8" s="10" t="s">
        <v>504</v>
      </c>
    </row>
    <row r="9" spans="1:3">
      <c r="B9" t="s">
        <v>505</v>
      </c>
    </row>
    <row r="10" spans="1:3">
      <c r="A10" s="10">
        <v>2021</v>
      </c>
      <c r="B10" s="11">
        <v>1120204.348048327</v>
      </c>
      <c r="C10" s="11"/>
    </row>
    <row r="11" spans="1:3">
      <c r="A11" s="10">
        <v>2020</v>
      </c>
      <c r="B11" s="11">
        <v>1185647.8183085504</v>
      </c>
      <c r="C11" s="11">
        <v>1174877.5786987657</v>
      </c>
    </row>
    <row r="12" spans="1:3">
      <c r="A12" s="10">
        <v>2019</v>
      </c>
      <c r="B12" s="11">
        <v>1227328.2976301115</v>
      </c>
      <c r="C12" s="11">
        <v>1220283.4008097167</v>
      </c>
    </row>
    <row r="13" spans="1:3">
      <c r="A13" s="10">
        <v>2018</v>
      </c>
      <c r="B13" s="11">
        <v>1204994.0379491947</v>
      </c>
      <c r="C13" s="11">
        <v>1193555.2209676369</v>
      </c>
    </row>
    <row r="15" spans="1:3">
      <c r="B15" s="10" t="s">
        <v>506</v>
      </c>
    </row>
    <row r="16" spans="1:3">
      <c r="A16" s="10">
        <v>2021</v>
      </c>
      <c r="B16">
        <v>20015</v>
      </c>
    </row>
    <row r="17" spans="1:2">
      <c r="A17" s="10">
        <v>2020</v>
      </c>
      <c r="B17">
        <v>18740.871763650699</v>
      </c>
    </row>
    <row r="18" spans="1:2">
      <c r="A18" s="10">
        <v>2019</v>
      </c>
      <c r="B18">
        <v>18611.032251098601</v>
      </c>
    </row>
    <row r="19" spans="1:2">
      <c r="A19" s="10">
        <v>2018</v>
      </c>
      <c r="B19">
        <v>17834</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6"/>
  <sheetViews>
    <sheetView showGridLines="0" zoomScale="87" zoomScaleNormal="87" workbookViewId="0">
      <pane ySplit="2" topLeftCell="A3" activePane="bottomLeft" state="frozen"/>
      <selection pane="bottomLeft" activeCell="B1" sqref="B1:I1"/>
    </sheetView>
  </sheetViews>
  <sheetFormatPr defaultColWidth="9.140625" defaultRowHeight="12.75"/>
  <cols>
    <col min="1" max="1" width="76.85546875" style="133" customWidth="1"/>
    <col min="2" max="3" width="27.140625" style="17" customWidth="1"/>
    <col min="4" max="4" width="34.5703125" style="17" customWidth="1"/>
    <col min="5" max="9" width="27.140625" style="17" customWidth="1"/>
    <col min="10" max="16384" width="9.140625" style="13"/>
  </cols>
  <sheetData>
    <row r="1" spans="1:9" ht="68.25" customHeight="1">
      <c r="A1" s="444"/>
      <c r="B1" s="400" t="s">
        <v>507</v>
      </c>
      <c r="C1" s="400"/>
      <c r="D1" s="400"/>
      <c r="E1" s="400"/>
      <c r="F1" s="400"/>
      <c r="G1" s="400"/>
      <c r="H1" s="400"/>
      <c r="I1" s="400"/>
    </row>
    <row r="2" spans="1:9" ht="17.45" customHeight="1">
      <c r="A2" s="445"/>
      <c r="B2" s="139" t="s">
        <v>4</v>
      </c>
      <c r="C2" s="139">
        <v>2022</v>
      </c>
      <c r="D2" s="139">
        <v>2021</v>
      </c>
      <c r="E2" s="139">
        <v>2020</v>
      </c>
      <c r="F2" s="139">
        <v>2019</v>
      </c>
      <c r="G2" s="139">
        <v>2018</v>
      </c>
      <c r="H2" s="139">
        <v>2017</v>
      </c>
      <c r="I2" s="139">
        <v>2016</v>
      </c>
    </row>
    <row r="3" spans="1:9" s="21" customFormat="1" ht="19.5" customHeight="1">
      <c r="A3" s="18" t="s">
        <v>508</v>
      </c>
      <c r="B3" s="19"/>
      <c r="C3" s="19"/>
      <c r="D3" s="19"/>
      <c r="E3" s="19"/>
      <c r="F3" s="19"/>
      <c r="G3" s="19"/>
      <c r="H3" s="19"/>
      <c r="I3" s="20"/>
    </row>
    <row r="4" spans="1:9" s="21" customFormat="1" ht="19.5" customHeight="1">
      <c r="A4" s="452" t="s">
        <v>509</v>
      </c>
      <c r="B4" s="453"/>
      <c r="C4" s="453"/>
      <c r="D4" s="453"/>
      <c r="E4" s="453"/>
      <c r="F4" s="453"/>
      <c r="G4" s="453"/>
      <c r="H4" s="453"/>
      <c r="I4" s="454"/>
    </row>
    <row r="5" spans="1:9" s="26" customFormat="1" ht="19.5" customHeight="1">
      <c r="A5" s="23" t="s">
        <v>510</v>
      </c>
      <c r="B5" s="24" t="s">
        <v>28</v>
      </c>
      <c r="C5" s="24">
        <v>2022</v>
      </c>
      <c r="D5" s="24">
        <v>2021</v>
      </c>
      <c r="E5" s="25" t="s">
        <v>511</v>
      </c>
      <c r="F5" s="25" t="s">
        <v>512</v>
      </c>
      <c r="G5" s="25" t="s">
        <v>513</v>
      </c>
      <c r="H5" s="25" t="s">
        <v>514</v>
      </c>
      <c r="I5" s="25" t="s">
        <v>515</v>
      </c>
    </row>
    <row r="6" spans="1:9" s="21" customFormat="1" ht="19.5" customHeight="1">
      <c r="A6" s="27" t="s">
        <v>516</v>
      </c>
      <c r="B6" s="28" t="s">
        <v>517</v>
      </c>
      <c r="C6" s="338">
        <v>22157</v>
      </c>
      <c r="D6" s="29">
        <v>21017.076302550249</v>
      </c>
      <c r="E6" s="30">
        <v>22251.730118069288</v>
      </c>
      <c r="F6" s="30">
        <v>24726.528132522049</v>
      </c>
      <c r="G6" s="30">
        <v>23474.079701200772</v>
      </c>
      <c r="H6" s="31">
        <v>20623</v>
      </c>
      <c r="I6" s="31">
        <v>24700</v>
      </c>
    </row>
    <row r="7" spans="1:9" s="21" customFormat="1" ht="19.5" customHeight="1">
      <c r="A7" s="27" t="s">
        <v>518</v>
      </c>
      <c r="B7" s="28" t="s">
        <v>517</v>
      </c>
      <c r="C7" s="338">
        <v>27608</v>
      </c>
      <c r="D7" s="29">
        <v>30253.760707824054</v>
      </c>
      <c r="E7" s="30">
        <v>34847.659170502113</v>
      </c>
      <c r="F7" s="30">
        <v>37395.255181638342</v>
      </c>
      <c r="G7" s="30">
        <v>40348.1858245529</v>
      </c>
      <c r="H7" s="31">
        <v>32572</v>
      </c>
      <c r="I7" s="31">
        <v>35269</v>
      </c>
    </row>
    <row r="8" spans="1:9" s="21" customFormat="1" ht="19.5" customHeight="1">
      <c r="A8" s="27" t="s">
        <v>519</v>
      </c>
      <c r="B8" s="28" t="s">
        <v>517</v>
      </c>
      <c r="C8" s="338">
        <v>49765</v>
      </c>
      <c r="D8" s="29">
        <v>51270.837010374307</v>
      </c>
      <c r="E8" s="30">
        <f>SUM(E6:E7)</f>
        <v>57099.389288571401</v>
      </c>
      <c r="F8" s="30">
        <f>SUM(F6:F7)</f>
        <v>62121.783314160391</v>
      </c>
      <c r="G8" s="30">
        <f>SUM(G6:G7)</f>
        <v>63822.265525753668</v>
      </c>
      <c r="H8" s="31">
        <v>53195</v>
      </c>
      <c r="I8" s="31">
        <v>59969</v>
      </c>
    </row>
    <row r="9" spans="1:9" s="21" customFormat="1" ht="19.5" hidden="1" customHeight="1">
      <c r="A9" s="32" t="s">
        <v>520</v>
      </c>
      <c r="B9" s="33" t="s">
        <v>521</v>
      </c>
      <c r="C9" s="339"/>
      <c r="D9" s="34">
        <f>G8-D8</f>
        <v>12551.428515379361</v>
      </c>
      <c r="E9" s="34">
        <f>G8-E8</f>
        <v>6722.8762371822668</v>
      </c>
      <c r="F9" s="30">
        <f>G8-F8</f>
        <v>1700.4822115932766</v>
      </c>
      <c r="G9" s="35">
        <f>(SUM(D9:F9))/G8</f>
        <v>0.32864372317982232</v>
      </c>
      <c r="H9" s="34"/>
      <c r="I9" s="34"/>
    </row>
    <row r="10" spans="1:9" s="21" customFormat="1" ht="19.5" customHeight="1">
      <c r="A10" s="36" t="s">
        <v>522</v>
      </c>
      <c r="B10" s="37" t="s">
        <v>523</v>
      </c>
      <c r="C10" s="35">
        <f>(G8-C8)/(G8)</f>
        <v>0.22025644827793298</v>
      </c>
      <c r="D10" s="38">
        <f>(G8-D8)/(G8)</f>
        <v>0.19666222143610035</v>
      </c>
      <c r="E10" s="38">
        <f>(G8-E8)/G8</f>
        <v>0.10533747402729601</v>
      </c>
      <c r="F10" s="38">
        <f>(G8-F8)/G8</f>
        <v>2.664402771642594E-2</v>
      </c>
      <c r="G10" s="30" t="s">
        <v>8</v>
      </c>
      <c r="H10" s="30" t="s">
        <v>8</v>
      </c>
      <c r="I10" s="30" t="s">
        <v>8</v>
      </c>
    </row>
    <row r="11" spans="1:9" s="21" customFormat="1" ht="25.5">
      <c r="A11" s="36" t="s">
        <v>524</v>
      </c>
      <c r="B11" s="37" t="s">
        <v>451</v>
      </c>
      <c r="C11" s="35">
        <f>C10/30%</f>
        <v>0.73418816092644323</v>
      </c>
      <c r="D11" s="38">
        <f>19.7/30</f>
        <v>0.65666666666666662</v>
      </c>
      <c r="E11" s="38">
        <f>10.5/30</f>
        <v>0.35</v>
      </c>
      <c r="F11" s="38">
        <f>2.7/30</f>
        <v>9.0000000000000011E-2</v>
      </c>
      <c r="G11" s="30" t="s">
        <v>8</v>
      </c>
      <c r="H11" s="30" t="s">
        <v>8</v>
      </c>
      <c r="I11" s="30" t="s">
        <v>8</v>
      </c>
    </row>
    <row r="12" spans="1:9" s="21" customFormat="1" ht="19.5" customHeight="1">
      <c r="A12" s="27" t="s">
        <v>525</v>
      </c>
      <c r="B12" s="28" t="s">
        <v>526</v>
      </c>
      <c r="C12" s="41">
        <v>41.3</v>
      </c>
      <c r="D12" s="337">
        <v>43.632788769572223</v>
      </c>
      <c r="E12" s="337">
        <v>48.158811079355424</v>
      </c>
      <c r="F12" s="337">
        <v>50.615457521930672</v>
      </c>
      <c r="G12" s="337">
        <v>52.964797763127656</v>
      </c>
      <c r="H12" s="337">
        <v>47.15</v>
      </c>
      <c r="I12" s="337">
        <v>52.87</v>
      </c>
    </row>
    <row r="13" spans="1:9" s="21" customFormat="1" ht="27" customHeight="1">
      <c r="A13" s="27" t="s">
        <v>527</v>
      </c>
      <c r="B13" s="28" t="s">
        <v>528</v>
      </c>
      <c r="C13" s="340">
        <v>2.2799999999999998</v>
      </c>
      <c r="D13" s="42">
        <v>2.5616206350424338</v>
      </c>
      <c r="E13" s="42">
        <v>3.0467840561888839</v>
      </c>
      <c r="F13" s="42">
        <v>3.3379010081771994</v>
      </c>
      <c r="G13" s="42">
        <v>3.5285446283071922</v>
      </c>
      <c r="H13" s="43">
        <v>3.27</v>
      </c>
      <c r="I13" s="42">
        <v>3.99</v>
      </c>
    </row>
    <row r="14" spans="1:9" s="26" customFormat="1" ht="19.5" customHeight="1">
      <c r="A14" s="44" t="s">
        <v>529</v>
      </c>
      <c r="B14" s="45"/>
      <c r="C14" s="45"/>
      <c r="D14" s="45"/>
      <c r="E14" s="45"/>
      <c r="F14" s="45"/>
      <c r="G14" s="45"/>
      <c r="H14" s="45"/>
      <c r="I14" s="46"/>
    </row>
    <row r="15" spans="1:9" s="21" customFormat="1" ht="19.5" customHeight="1">
      <c r="A15" s="47" t="s">
        <v>7</v>
      </c>
      <c r="B15" s="47"/>
      <c r="C15" s="47"/>
      <c r="D15" s="47"/>
      <c r="E15" s="47"/>
      <c r="F15" s="47"/>
      <c r="G15" s="47"/>
      <c r="H15" s="47"/>
      <c r="I15" s="47"/>
    </row>
    <row r="16" spans="1:9" s="21" customFormat="1" ht="19.5" customHeight="1">
      <c r="A16" s="36" t="s">
        <v>530</v>
      </c>
      <c r="B16" s="28" t="s">
        <v>517</v>
      </c>
      <c r="C16" s="29">
        <v>21279</v>
      </c>
      <c r="D16" s="29">
        <v>20152.875326343041</v>
      </c>
      <c r="E16" s="30">
        <v>21236.603727832968</v>
      </c>
      <c r="F16" s="30">
        <v>23261.607854136768</v>
      </c>
      <c r="G16" s="30">
        <v>22402.116639480031</v>
      </c>
      <c r="H16" s="30">
        <v>20623</v>
      </c>
      <c r="I16" s="30">
        <v>24700</v>
      </c>
    </row>
    <row r="17" spans="1:9" s="21" customFormat="1" ht="19.5" customHeight="1">
      <c r="A17" s="36" t="s">
        <v>531</v>
      </c>
      <c r="B17" s="28" t="s">
        <v>517</v>
      </c>
      <c r="C17" s="29">
        <v>21584</v>
      </c>
      <c r="D17" s="29">
        <v>24321.495193253399</v>
      </c>
      <c r="E17" s="30">
        <v>27137.526413519819</v>
      </c>
      <c r="F17" s="30">
        <v>30018.722439878922</v>
      </c>
      <c r="G17" s="30">
        <v>33060.254713085109</v>
      </c>
      <c r="H17" s="30">
        <v>32573</v>
      </c>
      <c r="I17" s="30">
        <v>35269</v>
      </c>
    </row>
    <row r="18" spans="1:9" s="21" customFormat="1" ht="19.5" customHeight="1">
      <c r="A18" s="36" t="s">
        <v>532</v>
      </c>
      <c r="B18" s="28" t="s">
        <v>517</v>
      </c>
      <c r="C18" s="29">
        <f>SUM(C16:C17)</f>
        <v>42863</v>
      </c>
      <c r="D18" s="29">
        <f>SUM(D16:D17)</f>
        <v>44474.370519596443</v>
      </c>
      <c r="E18" s="30">
        <f>SUM(E16:E17)</f>
        <v>48374.130141352784</v>
      </c>
      <c r="F18" s="30">
        <v>53280.330294015686</v>
      </c>
      <c r="G18" s="30">
        <f>SUM(G16:G17)</f>
        <v>55462.37135256514</v>
      </c>
      <c r="H18" s="30">
        <v>53196</v>
      </c>
      <c r="I18" s="30">
        <v>59970</v>
      </c>
    </row>
    <row r="19" spans="1:9" s="21" customFormat="1" ht="19.5" customHeight="1">
      <c r="A19" s="48" t="s">
        <v>62</v>
      </c>
      <c r="B19" s="49"/>
      <c r="C19" s="49"/>
      <c r="D19" s="49"/>
      <c r="E19" s="49"/>
      <c r="F19" s="49"/>
      <c r="G19" s="49"/>
      <c r="H19" s="50"/>
      <c r="I19" s="47"/>
    </row>
    <row r="20" spans="1:9" s="21" customFormat="1" ht="19.5" customHeight="1">
      <c r="A20" s="36" t="s">
        <v>530</v>
      </c>
      <c r="B20" s="28" t="s">
        <v>517</v>
      </c>
      <c r="C20" s="29">
        <v>878</v>
      </c>
      <c r="D20" s="29">
        <v>864.20097620720844</v>
      </c>
      <c r="E20" s="30">
        <v>1015.1263902363224</v>
      </c>
      <c r="F20" s="30">
        <v>1464.9202783852813</v>
      </c>
      <c r="G20" s="51">
        <v>1071.9630617207392</v>
      </c>
      <c r="H20" s="305" t="s">
        <v>533</v>
      </c>
      <c r="I20" s="305" t="s">
        <v>533</v>
      </c>
    </row>
    <row r="21" spans="1:9" s="21" customFormat="1" ht="19.5" customHeight="1">
      <c r="A21" s="36" t="s">
        <v>531</v>
      </c>
      <c r="B21" s="28" t="s">
        <v>517</v>
      </c>
      <c r="C21" s="29">
        <v>6024</v>
      </c>
      <c r="D21" s="29">
        <v>5932.2655145706303</v>
      </c>
      <c r="E21" s="30">
        <v>7710.1327569822952</v>
      </c>
      <c r="F21" s="30">
        <v>7376.5327417594217</v>
      </c>
      <c r="G21" s="30">
        <v>7287.9311114677948</v>
      </c>
      <c r="H21" s="52"/>
      <c r="I21" s="53"/>
    </row>
    <row r="22" spans="1:9" s="21" customFormat="1" ht="19.5" customHeight="1">
      <c r="A22" s="36" t="s">
        <v>534</v>
      </c>
      <c r="B22" s="28" t="s">
        <v>517</v>
      </c>
      <c r="C22" s="29">
        <f>SUM(C20:C21)</f>
        <v>6902</v>
      </c>
      <c r="D22" s="29">
        <v>6797</v>
      </c>
      <c r="E22" s="30">
        <f>SUM(E20:E21)</f>
        <v>8725.2591472186177</v>
      </c>
      <c r="F22" s="30">
        <v>8842</v>
      </c>
      <c r="G22" s="30">
        <f>SUM(G20:G21)</f>
        <v>8359.8941731885334</v>
      </c>
      <c r="H22" s="54"/>
      <c r="I22" s="55"/>
    </row>
    <row r="23" spans="1:9" s="26" customFormat="1" ht="19.5" customHeight="1">
      <c r="A23" s="23" t="s">
        <v>535</v>
      </c>
      <c r="B23" s="24" t="s">
        <v>28</v>
      </c>
      <c r="C23" s="24">
        <v>2022</v>
      </c>
      <c r="D23" s="24">
        <v>2021</v>
      </c>
      <c r="E23" s="24">
        <v>2020</v>
      </c>
      <c r="F23" s="24">
        <v>2019</v>
      </c>
      <c r="G23" s="24">
        <v>2018</v>
      </c>
      <c r="H23" s="24">
        <v>2017</v>
      </c>
      <c r="I23" s="24">
        <v>2016</v>
      </c>
    </row>
    <row r="24" spans="1:9" s="21" customFormat="1" ht="19.5" customHeight="1">
      <c r="A24" s="36" t="s">
        <v>536</v>
      </c>
      <c r="B24" s="28" t="s">
        <v>517</v>
      </c>
      <c r="C24" s="29">
        <v>4989.5220037920399</v>
      </c>
      <c r="D24" s="29">
        <v>5805.989240776189</v>
      </c>
      <c r="E24" s="29">
        <v>6713</v>
      </c>
      <c r="F24" s="29">
        <v>9208</v>
      </c>
      <c r="G24" s="30">
        <v>10341.918335132586</v>
      </c>
      <c r="H24" s="30">
        <v>11385.182026834556</v>
      </c>
      <c r="I24" s="30">
        <v>12882</v>
      </c>
    </row>
    <row r="25" spans="1:9" s="21" customFormat="1" ht="19.5" customHeight="1">
      <c r="A25" s="36" t="s">
        <v>537</v>
      </c>
      <c r="B25" s="28" t="s">
        <v>517</v>
      </c>
      <c r="C25" s="29">
        <v>4580</v>
      </c>
      <c r="D25" s="29">
        <v>1202.8453776839301</v>
      </c>
      <c r="E25" s="29">
        <v>3901</v>
      </c>
      <c r="F25" s="29">
        <v>10958</v>
      </c>
      <c r="G25" s="30">
        <v>12582.108031626009</v>
      </c>
      <c r="H25" s="30">
        <v>11455</v>
      </c>
      <c r="I25" s="30">
        <v>11087</v>
      </c>
    </row>
    <row r="26" spans="1:9" s="21" customFormat="1" ht="19.5" customHeight="1">
      <c r="A26" s="36" t="s">
        <v>538</v>
      </c>
      <c r="B26" s="28" t="s">
        <v>517</v>
      </c>
      <c r="C26" s="29">
        <v>8196</v>
      </c>
      <c r="D26" s="29">
        <v>3223.2034812692636</v>
      </c>
      <c r="E26" s="30">
        <v>4580.5362752572601</v>
      </c>
      <c r="F26" s="30">
        <v>8538.3757656822509</v>
      </c>
      <c r="G26" s="30">
        <v>9276.6300852719469</v>
      </c>
      <c r="H26" s="56" t="s">
        <v>539</v>
      </c>
      <c r="I26" s="56" t="s">
        <v>539</v>
      </c>
    </row>
    <row r="27" spans="1:9" s="21" customFormat="1" ht="19.5" customHeight="1">
      <c r="A27" s="27" t="s">
        <v>540</v>
      </c>
      <c r="B27" s="28" t="s">
        <v>517</v>
      </c>
      <c r="C27" s="29">
        <f>SUM(C24:C26)</f>
        <v>17765.522003792041</v>
      </c>
      <c r="D27" s="29">
        <f>SUM(D24:D26)</f>
        <v>10232.038099729383</v>
      </c>
      <c r="E27" s="30">
        <f>SUM(E24:E26)</f>
        <v>15194.53627525726</v>
      </c>
      <c r="F27" s="30">
        <f>SUM(F24:F26)</f>
        <v>28704.375765682249</v>
      </c>
      <c r="G27" s="30">
        <f>SUM(G24:G26)</f>
        <v>32200.656452030544</v>
      </c>
      <c r="H27" s="57"/>
      <c r="I27" s="57"/>
    </row>
    <row r="28" spans="1:9" s="392" customFormat="1" ht="19.5" customHeight="1">
      <c r="A28" s="23" t="s">
        <v>541</v>
      </c>
      <c r="B28" s="24" t="s">
        <v>542</v>
      </c>
      <c r="C28" s="58">
        <f>SUM(C8,C27)</f>
        <v>67530.522003792037</v>
      </c>
      <c r="D28" s="58">
        <f>SUM(D8,D27)</f>
        <v>61502.875110103691</v>
      </c>
      <c r="E28" s="59">
        <f>SUM(E8,E27)</f>
        <v>72293.925563828656</v>
      </c>
      <c r="F28" s="59">
        <f>SUM(F8,F27)</f>
        <v>90826.159079842648</v>
      </c>
      <c r="G28" s="59">
        <f>SUM(G8,G27)</f>
        <v>96022.921977784208</v>
      </c>
      <c r="H28" s="59"/>
      <c r="I28" s="59"/>
    </row>
    <row r="29" spans="1:9" s="21" customFormat="1" ht="19.5" customHeight="1">
      <c r="A29" s="60" t="s">
        <v>543</v>
      </c>
      <c r="B29" s="61"/>
      <c r="C29" s="61"/>
      <c r="D29" s="62"/>
      <c r="E29" s="63"/>
      <c r="F29" s="63"/>
      <c r="G29" s="61"/>
      <c r="H29" s="61"/>
      <c r="I29" s="64"/>
    </row>
    <row r="30" spans="1:9" s="26" customFormat="1" ht="19.5" customHeight="1">
      <c r="A30" s="65" t="s">
        <v>544</v>
      </c>
      <c r="B30" s="24" t="s">
        <v>28</v>
      </c>
      <c r="C30" s="24">
        <v>2022</v>
      </c>
      <c r="D30" s="24">
        <v>2021</v>
      </c>
      <c r="E30" s="25" t="s">
        <v>511</v>
      </c>
      <c r="F30" s="25" t="s">
        <v>512</v>
      </c>
      <c r="G30" s="25" t="s">
        <v>513</v>
      </c>
      <c r="H30" s="24">
        <v>2017</v>
      </c>
      <c r="I30" s="24">
        <v>2016</v>
      </c>
    </row>
    <row r="31" spans="1:9" s="21" customFormat="1" ht="19.5" customHeight="1">
      <c r="A31" s="48" t="s">
        <v>7</v>
      </c>
      <c r="B31" s="49"/>
      <c r="C31" s="49"/>
      <c r="D31" s="49"/>
      <c r="E31" s="49"/>
      <c r="F31" s="49"/>
      <c r="G31" s="49"/>
      <c r="H31" s="49"/>
      <c r="I31" s="49"/>
    </row>
    <row r="32" spans="1:9" s="21" customFormat="1" ht="19.5" customHeight="1">
      <c r="A32" s="36" t="s">
        <v>545</v>
      </c>
      <c r="B32" s="37" t="s">
        <v>546</v>
      </c>
      <c r="C32" s="30">
        <v>647627</v>
      </c>
      <c r="D32" s="30">
        <v>698280.8915501273</v>
      </c>
      <c r="E32" s="30">
        <v>752778.77430778719</v>
      </c>
      <c r="F32" s="30">
        <v>829555.17128763895</v>
      </c>
      <c r="G32" s="30">
        <v>837339.70027134859</v>
      </c>
      <c r="H32" s="30">
        <v>882348</v>
      </c>
      <c r="I32" s="30">
        <v>921944</v>
      </c>
    </row>
    <row r="33" spans="1:9" s="21" customFormat="1" ht="19.5" customHeight="1">
      <c r="A33" s="36" t="s">
        <v>547</v>
      </c>
      <c r="B33" s="37" t="s">
        <v>546</v>
      </c>
      <c r="C33" s="30">
        <v>401451</v>
      </c>
      <c r="D33" s="30">
        <v>387297.744381578</v>
      </c>
      <c r="E33" s="30">
        <v>400897.90661898721</v>
      </c>
      <c r="F33" s="30">
        <v>431767.66794755083</v>
      </c>
      <c r="G33" s="30">
        <v>414008.94399929547</v>
      </c>
      <c r="H33" s="30">
        <v>384676</v>
      </c>
      <c r="I33" s="30">
        <v>448596</v>
      </c>
    </row>
    <row r="34" spans="1:9" s="21" customFormat="1" ht="19.5" customHeight="1">
      <c r="A34" s="36" t="s">
        <v>548</v>
      </c>
      <c r="B34" s="37" t="s">
        <v>546</v>
      </c>
      <c r="C34" s="30">
        <v>145647</v>
      </c>
      <c r="D34" s="30">
        <f>29047.7837295555+34870.5969757736+17422.5087420276+1197.37218571577</f>
        <v>82538.26163307247</v>
      </c>
      <c r="E34" s="30">
        <v>103222.80546543802</v>
      </c>
      <c r="F34" s="30">
        <v>108079.51009782281</v>
      </c>
      <c r="G34" s="30">
        <v>96741.410643098323</v>
      </c>
      <c r="H34" s="30">
        <v>82354</v>
      </c>
      <c r="I34" s="30">
        <v>81120</v>
      </c>
    </row>
    <row r="35" spans="1:9" s="21" customFormat="1" ht="19.5" customHeight="1">
      <c r="A35" s="36" t="s">
        <v>532</v>
      </c>
      <c r="B35" s="37" t="s">
        <v>546</v>
      </c>
      <c r="C35" s="30">
        <f>SUM(C32:C34)</f>
        <v>1194725</v>
      </c>
      <c r="D35" s="30">
        <f>SUM(D32:D34)</f>
        <v>1168116.8975647779</v>
      </c>
      <c r="E35" s="30">
        <v>1256899.4863922126</v>
      </c>
      <c r="F35" s="30">
        <v>1369402.3493330125</v>
      </c>
      <c r="G35" s="30">
        <v>1348090.0549137425</v>
      </c>
      <c r="H35" s="30">
        <v>1349378</v>
      </c>
      <c r="I35" s="30">
        <v>1451659</v>
      </c>
    </row>
    <row r="36" spans="1:9" s="21" customFormat="1" ht="18" customHeight="1">
      <c r="A36" s="48" t="s">
        <v>62</v>
      </c>
      <c r="B36" s="49"/>
      <c r="C36" s="49"/>
      <c r="D36" s="49"/>
      <c r="E36" s="66"/>
      <c r="F36" s="66"/>
      <c r="G36" s="66"/>
      <c r="H36" s="49"/>
      <c r="I36" s="49"/>
    </row>
    <row r="37" spans="1:9" s="21" customFormat="1" ht="27">
      <c r="A37" s="36" t="s">
        <v>545</v>
      </c>
      <c r="B37" s="37" t="s">
        <v>546</v>
      </c>
      <c r="C37" s="30">
        <v>46085</v>
      </c>
      <c r="D37" s="30">
        <v>42179.609275153256</v>
      </c>
      <c r="E37" s="30">
        <v>55276.755893997099</v>
      </c>
      <c r="F37" s="30">
        <v>54128.425966599825</v>
      </c>
      <c r="G37" s="30">
        <v>50947.294836099703</v>
      </c>
      <c r="H37" s="56" t="s">
        <v>549</v>
      </c>
      <c r="I37" s="56" t="s">
        <v>549</v>
      </c>
    </row>
    <row r="38" spans="1:9" s="21" customFormat="1" ht="19.5" customHeight="1">
      <c r="A38" s="36" t="s">
        <v>547</v>
      </c>
      <c r="B38" s="37" t="s">
        <v>546</v>
      </c>
      <c r="C38" s="30">
        <v>17185</v>
      </c>
      <c r="D38" s="30">
        <v>17023.008945621386</v>
      </c>
      <c r="E38" s="30">
        <v>17610.238776328799</v>
      </c>
      <c r="F38" s="30">
        <v>25047.149547250523</v>
      </c>
      <c r="G38" s="30">
        <v>20846.281851691238</v>
      </c>
      <c r="H38" s="67"/>
      <c r="I38" s="67"/>
    </row>
    <row r="39" spans="1:9" s="21" customFormat="1" ht="19.5" customHeight="1">
      <c r="A39" s="36" t="s">
        <v>548</v>
      </c>
      <c r="B39" s="37" t="s">
        <v>546</v>
      </c>
      <c r="C39" s="30">
        <v>10839</v>
      </c>
      <c r="D39" s="30">
        <f>5840.13862712384+3763.36084256903</f>
        <v>9603.4994696928698</v>
      </c>
      <c r="E39" s="30">
        <f>5680.5645181963+2988.008661+1756.65026910513</f>
        <v>10425.223448301431</v>
      </c>
      <c r="F39" s="30">
        <v>12713.090894774814</v>
      </c>
      <c r="G39" s="30">
        <v>10830.363932921224</v>
      </c>
      <c r="H39" s="67"/>
      <c r="I39" s="67"/>
    </row>
    <row r="40" spans="1:9" s="21" customFormat="1" ht="19.5" customHeight="1">
      <c r="A40" s="36" t="s">
        <v>534</v>
      </c>
      <c r="B40" s="37" t="s">
        <v>546</v>
      </c>
      <c r="C40" s="30">
        <f>SUM(C37:C39)</f>
        <v>74109</v>
      </c>
      <c r="D40" s="30">
        <f>SUM(D37:D39)</f>
        <v>68806.117690467509</v>
      </c>
      <c r="E40" s="30">
        <f>SUM(E37:E39)</f>
        <v>83312.218118627323</v>
      </c>
      <c r="F40" s="30">
        <v>91888.666408625155</v>
      </c>
      <c r="G40" s="30">
        <v>82623.940620712121</v>
      </c>
      <c r="H40" s="57"/>
      <c r="I40" s="57"/>
    </row>
    <row r="41" spans="1:9" s="21" customFormat="1" ht="19.5" customHeight="1">
      <c r="A41" s="68" t="s">
        <v>550</v>
      </c>
      <c r="B41" s="69" t="s">
        <v>546</v>
      </c>
      <c r="C41" s="70">
        <f>SUM(C35,C40)</f>
        <v>1268834</v>
      </c>
      <c r="D41" s="70">
        <f>SUM(D35,D40)</f>
        <v>1236923.0152552454</v>
      </c>
      <c r="E41" s="70">
        <f>SUM(E35,E40)</f>
        <v>1340211.7045108399</v>
      </c>
      <c r="F41" s="70">
        <f>SUM(F35,F40)</f>
        <v>1461291.0157416377</v>
      </c>
      <c r="G41" s="70">
        <f>SUM(G35,G40)</f>
        <v>1430713.9955344545</v>
      </c>
      <c r="H41" s="70">
        <v>1349378</v>
      </c>
      <c r="I41" s="70">
        <v>1451659</v>
      </c>
    </row>
    <row r="42" spans="1:9" s="21" customFormat="1" ht="19.5" customHeight="1">
      <c r="A42" s="27" t="s">
        <v>551</v>
      </c>
      <c r="B42" s="28" t="s">
        <v>552</v>
      </c>
      <c r="C42" s="42">
        <v>1.05</v>
      </c>
      <c r="D42" s="42">
        <v>1.0526530050198699</v>
      </c>
      <c r="E42" s="42">
        <v>1.1303623924537649</v>
      </c>
      <c r="F42" s="42">
        <v>1.1906276572969861</v>
      </c>
      <c r="G42" s="42">
        <v>1.1873203936920862</v>
      </c>
      <c r="H42" s="43">
        <v>1.2</v>
      </c>
      <c r="I42" s="43">
        <v>1.28</v>
      </c>
    </row>
    <row r="43" spans="1:9" s="21" customFormat="1" ht="19.5" customHeight="1">
      <c r="A43" s="27" t="s">
        <v>553</v>
      </c>
      <c r="B43" s="28" t="s">
        <v>554</v>
      </c>
      <c r="C43" s="71">
        <v>58.1</v>
      </c>
      <c r="D43" s="71">
        <v>61.799800912078211</v>
      </c>
      <c r="E43" s="71">
        <v>71.512772800157521</v>
      </c>
      <c r="F43" s="71">
        <v>78.517461902489501</v>
      </c>
      <c r="G43" s="71">
        <v>80.223953994306072</v>
      </c>
      <c r="H43" s="72">
        <v>82.89</v>
      </c>
      <c r="I43" s="72">
        <v>96.55</v>
      </c>
    </row>
    <row r="44" spans="1:9" s="21" customFormat="1" ht="14.25">
      <c r="A44" s="27" t="s">
        <v>555</v>
      </c>
      <c r="B44" s="28" t="s">
        <v>552</v>
      </c>
      <c r="C44" s="42">
        <v>0.57999999999999996</v>
      </c>
      <c r="D44" s="42">
        <v>0.63015075447634583</v>
      </c>
      <c r="E44" s="42">
        <v>0.68153082030257461</v>
      </c>
      <c r="F44" s="42">
        <v>0.72000588510879482</v>
      </c>
      <c r="G44" s="42">
        <v>0.73717127814112926</v>
      </c>
      <c r="H44" s="42">
        <v>0.78193482389752711</v>
      </c>
      <c r="I44" s="42">
        <v>0.81279849587738162</v>
      </c>
    </row>
    <row r="45" spans="1:9" s="26" customFormat="1" ht="19.5" customHeight="1">
      <c r="A45" s="73" t="s">
        <v>556</v>
      </c>
      <c r="B45" s="74"/>
      <c r="C45" s="74"/>
      <c r="D45" s="74"/>
      <c r="E45" s="74"/>
      <c r="F45" s="74"/>
      <c r="G45" s="74"/>
      <c r="H45" s="74"/>
      <c r="I45" s="74"/>
    </row>
    <row r="46" spans="1:9" s="26" customFormat="1" ht="19.5" customHeight="1">
      <c r="A46" s="65" t="s">
        <v>557</v>
      </c>
      <c r="B46" s="24" t="s">
        <v>28</v>
      </c>
      <c r="C46" s="24" t="s">
        <v>558</v>
      </c>
      <c r="D46" s="24" t="s">
        <v>559</v>
      </c>
      <c r="E46" s="24" t="s">
        <v>560</v>
      </c>
      <c r="F46" s="24" t="s">
        <v>561</v>
      </c>
      <c r="G46" s="24">
        <v>2018</v>
      </c>
      <c r="H46" s="24">
        <v>2017</v>
      </c>
      <c r="I46" s="24">
        <v>2016</v>
      </c>
    </row>
    <row r="47" spans="1:9" s="26" customFormat="1" ht="19.5" customHeight="1">
      <c r="A47" s="48" t="s">
        <v>562</v>
      </c>
      <c r="B47" s="49"/>
      <c r="C47" s="49"/>
      <c r="D47" s="49"/>
      <c r="E47" s="49"/>
      <c r="F47" s="49"/>
      <c r="G47" s="49"/>
      <c r="H47" s="49"/>
      <c r="I47" s="49"/>
    </row>
    <row r="48" spans="1:9" s="21" customFormat="1" ht="19.5" customHeight="1">
      <c r="A48" s="36" t="s">
        <v>563</v>
      </c>
      <c r="B48" s="28" t="s">
        <v>517</v>
      </c>
      <c r="C48" s="31">
        <f>3124307/1000</f>
        <v>3124.3069999999998</v>
      </c>
      <c r="D48" s="30">
        <v>405.23335694460002</v>
      </c>
      <c r="E48" s="30">
        <v>2349</v>
      </c>
      <c r="F48" s="30">
        <v>7879</v>
      </c>
      <c r="G48" s="30">
        <v>9261</v>
      </c>
      <c r="H48" s="30">
        <v>8161</v>
      </c>
      <c r="I48" s="30">
        <v>7711</v>
      </c>
    </row>
    <row r="49" spans="1:9" s="21" customFormat="1" ht="19.5" customHeight="1">
      <c r="A49" s="36" t="s">
        <v>564</v>
      </c>
      <c r="B49" s="28" t="s">
        <v>517</v>
      </c>
      <c r="C49" s="31">
        <f>(485799+959785)/1000</f>
        <v>1445.5840000000001</v>
      </c>
      <c r="D49" s="30">
        <f>267.979758074315+528.857258034616</f>
        <v>796.83701610893104</v>
      </c>
      <c r="E49" s="30">
        <v>1541</v>
      </c>
      <c r="F49" s="30">
        <v>3011</v>
      </c>
      <c r="G49" s="30">
        <v>3270</v>
      </c>
      <c r="H49" s="30">
        <v>3245</v>
      </c>
      <c r="I49" s="30">
        <v>3327</v>
      </c>
    </row>
    <row r="50" spans="1:9" s="21" customFormat="1" ht="19.5" customHeight="1">
      <c r="A50" s="36" t="s">
        <v>565</v>
      </c>
      <c r="B50" s="28" t="s">
        <v>517</v>
      </c>
      <c r="C50" s="31">
        <f>9801/1000</f>
        <v>9.8010000000000002</v>
      </c>
      <c r="D50" s="30">
        <v>0.77500463040000001</v>
      </c>
      <c r="E50" s="30">
        <v>11</v>
      </c>
      <c r="F50" s="30">
        <v>69</v>
      </c>
      <c r="G50" s="30">
        <v>52</v>
      </c>
      <c r="H50" s="30">
        <v>49</v>
      </c>
      <c r="I50" s="30">
        <v>49</v>
      </c>
    </row>
    <row r="51" spans="1:9" s="21" customFormat="1" ht="19.5" customHeight="1">
      <c r="A51" s="36" t="s">
        <v>566</v>
      </c>
      <c r="B51" s="28" t="s">
        <v>517</v>
      </c>
      <c r="C51" s="30">
        <f>SUM(C48:C50)</f>
        <v>4579.692</v>
      </c>
      <c r="D51" s="30">
        <f>SUM(D48:D50)</f>
        <v>1202.845377683931</v>
      </c>
      <c r="E51" s="30">
        <v>3901</v>
      </c>
      <c r="F51" s="30">
        <v>10958</v>
      </c>
      <c r="G51" s="30">
        <v>12582</v>
      </c>
      <c r="H51" s="30">
        <v>11455</v>
      </c>
      <c r="I51" s="30">
        <v>11087</v>
      </c>
    </row>
    <row r="52" spans="1:9" s="26" customFormat="1" ht="19.5" customHeight="1">
      <c r="A52" s="23" t="s">
        <v>567</v>
      </c>
      <c r="B52" s="24" t="s">
        <v>28</v>
      </c>
      <c r="C52" s="24">
        <v>2022</v>
      </c>
      <c r="D52" s="24">
        <v>2021</v>
      </c>
      <c r="E52" s="24">
        <v>2020</v>
      </c>
      <c r="F52" s="24">
        <v>2019</v>
      </c>
      <c r="G52" s="24">
        <v>2018</v>
      </c>
      <c r="H52" s="24">
        <v>2017</v>
      </c>
      <c r="I52" s="24">
        <v>2016</v>
      </c>
    </row>
    <row r="53" spans="1:9" s="21" customFormat="1" ht="19.5" customHeight="1">
      <c r="A53" s="48" t="s">
        <v>562</v>
      </c>
      <c r="B53" s="49"/>
      <c r="C53" s="49"/>
      <c r="D53" s="49"/>
      <c r="E53" s="49"/>
      <c r="F53" s="49"/>
      <c r="G53" s="49"/>
      <c r="H53" s="49"/>
      <c r="I53" s="49"/>
    </row>
    <row r="54" spans="1:9" s="21" customFormat="1" ht="19.5" customHeight="1">
      <c r="A54" s="36" t="s">
        <v>563</v>
      </c>
      <c r="B54" s="37" t="s">
        <v>568</v>
      </c>
      <c r="C54" s="30">
        <f>673514+4047325+26779378</f>
        <v>31500217</v>
      </c>
      <c r="D54" s="30">
        <v>4092844.51988</v>
      </c>
      <c r="E54" s="30">
        <v>23165953.62328</v>
      </c>
      <c r="F54" s="30">
        <v>76960530.80390799</v>
      </c>
      <c r="G54" s="30">
        <v>75856373</v>
      </c>
      <c r="H54" s="30">
        <v>67548829</v>
      </c>
      <c r="I54" s="30">
        <v>63760282</v>
      </c>
    </row>
    <row r="55" spans="1:9" s="21" customFormat="1" ht="19.5" customHeight="1">
      <c r="A55" s="36" t="s">
        <v>564</v>
      </c>
      <c r="B55" s="37" t="s">
        <v>568</v>
      </c>
      <c r="C55" s="30">
        <f>2275314+4495300</f>
        <v>6770614</v>
      </c>
      <c r="D55" s="30">
        <f>1255123.55381692+2476982.61218</f>
        <v>3732106.1659969203</v>
      </c>
      <c r="E55" s="30">
        <v>7343733.5662241662</v>
      </c>
      <c r="F55" s="30">
        <v>13972605.994921502</v>
      </c>
      <c r="G55" s="30">
        <v>14049502</v>
      </c>
      <c r="H55" s="30">
        <v>13943349</v>
      </c>
      <c r="I55" s="30">
        <v>14295725</v>
      </c>
    </row>
    <row r="56" spans="1:9" s="21" customFormat="1" ht="19.5" customHeight="1">
      <c r="A56" s="36" t="s">
        <v>565</v>
      </c>
      <c r="B56" s="37" t="s">
        <v>568</v>
      </c>
      <c r="C56" s="30">
        <v>138361</v>
      </c>
      <c r="D56" s="30">
        <v>10940.293319999999</v>
      </c>
      <c r="E56" s="30">
        <v>156973.41461600002</v>
      </c>
      <c r="F56" s="30">
        <v>785066.37223875523</v>
      </c>
      <c r="G56" s="30">
        <v>448043</v>
      </c>
      <c r="H56" s="30">
        <v>427452</v>
      </c>
      <c r="I56" s="30">
        <v>427425</v>
      </c>
    </row>
    <row r="57" spans="1:9" s="21" customFormat="1" ht="19.5" customHeight="1">
      <c r="A57" s="36" t="s">
        <v>566</v>
      </c>
      <c r="B57" s="37" t="s">
        <v>568</v>
      </c>
      <c r="C57" s="30">
        <f>SUM(C54:C56)</f>
        <v>38409192</v>
      </c>
      <c r="D57" s="30">
        <f>SUM(D54:D56)</f>
        <v>7835890.979196921</v>
      </c>
      <c r="E57" s="30">
        <v>30666660.604120165</v>
      </c>
      <c r="F57" s="30">
        <v>91718203.171068251</v>
      </c>
      <c r="G57" s="30">
        <v>90353918</v>
      </c>
      <c r="H57" s="30">
        <v>81919630</v>
      </c>
      <c r="I57" s="30">
        <v>78483432</v>
      </c>
    </row>
    <row r="58" spans="1:9" s="21" customFormat="1" ht="19.5" customHeight="1">
      <c r="A58" s="65" t="s">
        <v>569</v>
      </c>
      <c r="B58" s="24" t="s">
        <v>28</v>
      </c>
      <c r="C58" s="24">
        <v>2022</v>
      </c>
      <c r="D58" s="24">
        <v>2021</v>
      </c>
      <c r="E58" s="24">
        <v>2020</v>
      </c>
      <c r="F58" s="24">
        <v>2019</v>
      </c>
      <c r="G58" s="24">
        <v>2018</v>
      </c>
      <c r="H58" s="24">
        <v>2017</v>
      </c>
      <c r="I58" s="24">
        <v>2016</v>
      </c>
    </row>
    <row r="59" spans="1:9" s="21" customFormat="1" ht="28.9" customHeight="1">
      <c r="A59" s="36" t="s">
        <v>570</v>
      </c>
      <c r="B59" s="28" t="s">
        <v>571</v>
      </c>
      <c r="C59" s="30">
        <v>54935</v>
      </c>
      <c r="D59" s="30">
        <v>13382.311787271188</v>
      </c>
      <c r="E59" s="30">
        <v>14713.519809515699</v>
      </c>
      <c r="F59" s="75" t="s">
        <v>572</v>
      </c>
      <c r="G59" s="56" t="s">
        <v>572</v>
      </c>
      <c r="H59" s="56" t="s">
        <v>572</v>
      </c>
      <c r="I59" s="56" t="s">
        <v>572</v>
      </c>
    </row>
    <row r="60" spans="1:9" s="21" customFormat="1" ht="19.5" customHeight="1">
      <c r="A60" s="36" t="s">
        <v>573</v>
      </c>
      <c r="B60" s="28" t="s">
        <v>571</v>
      </c>
      <c r="C60" s="30">
        <v>12801</v>
      </c>
      <c r="D60" s="30">
        <v>11717</v>
      </c>
      <c r="E60" s="30">
        <v>0</v>
      </c>
      <c r="F60" s="67"/>
      <c r="G60" s="67"/>
      <c r="H60" s="67"/>
      <c r="I60" s="67"/>
    </row>
    <row r="61" spans="1:9" s="21" customFormat="1" ht="19.5" customHeight="1">
      <c r="A61" s="36" t="s">
        <v>574</v>
      </c>
      <c r="B61" s="28" t="s">
        <v>571</v>
      </c>
      <c r="C61" s="30">
        <v>192698</v>
      </c>
      <c r="D61" s="30">
        <v>205683.4725</v>
      </c>
      <c r="E61" s="30">
        <f>224459869.500496/1000</f>
        <v>224459.86950049599</v>
      </c>
      <c r="F61" s="67"/>
      <c r="G61" s="67"/>
      <c r="H61" s="67"/>
      <c r="I61" s="67"/>
    </row>
    <row r="62" spans="1:9" s="21" customFormat="1" ht="19.5" customHeight="1">
      <c r="A62" s="36" t="s">
        <v>575</v>
      </c>
      <c r="B62" s="28" t="s">
        <v>31</v>
      </c>
      <c r="C62" s="38">
        <f>(SUM(C59:C60)/C61)</f>
        <v>0.35151376765716302</v>
      </c>
      <c r="D62" s="38">
        <f>(SUM(D59:D60)/D61)</f>
        <v>0.12202882167535939</v>
      </c>
      <c r="E62" s="38">
        <f>(SUM(E59:E60)/E61)</f>
        <v>6.5550781269981928E-2</v>
      </c>
      <c r="F62" s="67"/>
      <c r="G62" s="67"/>
      <c r="H62" s="67"/>
      <c r="I62" s="67"/>
    </row>
    <row r="63" spans="1:9" s="21" customFormat="1" ht="19.5" customHeight="1">
      <c r="A63" s="73" t="s">
        <v>576</v>
      </c>
      <c r="B63" s="74"/>
      <c r="C63" s="74"/>
      <c r="D63" s="74"/>
      <c r="E63" s="74"/>
      <c r="F63" s="57"/>
      <c r="G63" s="57"/>
      <c r="H63" s="57"/>
      <c r="I63" s="57"/>
    </row>
    <row r="64" spans="1:9" s="21" customFormat="1" ht="19.5" customHeight="1">
      <c r="A64" s="76" t="s">
        <v>577</v>
      </c>
      <c r="B64" s="77" t="s">
        <v>28</v>
      </c>
      <c r="C64" s="24">
        <v>2022</v>
      </c>
      <c r="D64" s="77">
        <v>2021</v>
      </c>
      <c r="E64" s="24">
        <v>2020</v>
      </c>
      <c r="F64" s="24">
        <v>2019</v>
      </c>
      <c r="G64" s="24">
        <v>2018</v>
      </c>
      <c r="H64" s="24">
        <v>2017</v>
      </c>
      <c r="I64" s="24">
        <v>2016</v>
      </c>
    </row>
    <row r="65" spans="1:9" s="21" customFormat="1" ht="19.5" customHeight="1">
      <c r="A65" s="36" t="s">
        <v>578</v>
      </c>
      <c r="B65" s="37" t="s">
        <v>503</v>
      </c>
      <c r="C65" s="30">
        <f>154.8368308558+13.8</f>
        <v>168.63683085580001</v>
      </c>
      <c r="D65" s="30">
        <v>97.719019057940002</v>
      </c>
      <c r="E65" s="30">
        <v>120.4730744806314</v>
      </c>
      <c r="F65" s="30">
        <v>468.48581602104701</v>
      </c>
      <c r="G65" s="30">
        <v>592.49939217998735</v>
      </c>
      <c r="H65" s="30">
        <v>882.48170643200569</v>
      </c>
      <c r="I65" s="30">
        <v>637.55302549215276</v>
      </c>
    </row>
    <row r="66" spans="1:9" s="21" customFormat="1" ht="19.5" customHeight="1">
      <c r="A66" s="36" t="s">
        <v>579</v>
      </c>
      <c r="B66" s="37" t="s">
        <v>503</v>
      </c>
      <c r="C66" s="304">
        <f>2.282852380322+(4450.27/1000)+125.21871</f>
        <v>131.951832380322</v>
      </c>
      <c r="D66" s="30">
        <f>222.31696+1.802+2.43443</f>
        <v>226.55338999999998</v>
      </c>
      <c r="E66" s="30">
        <v>176.89703449599997</v>
      </c>
      <c r="F66" s="30">
        <v>538.45048647359999</v>
      </c>
      <c r="G66" s="30">
        <v>265.59679191200001</v>
      </c>
      <c r="H66" s="31">
        <v>219.36208071199999</v>
      </c>
      <c r="I66" s="31">
        <v>208</v>
      </c>
    </row>
    <row r="67" spans="1:9" s="21" customFormat="1" ht="19.5" customHeight="1">
      <c r="A67" s="36" t="s">
        <v>580</v>
      </c>
      <c r="B67" s="37" t="s">
        <v>31</v>
      </c>
      <c r="C67" s="78">
        <v>1</v>
      </c>
      <c r="D67" s="78">
        <v>1</v>
      </c>
      <c r="E67" s="78">
        <v>1</v>
      </c>
      <c r="F67" s="78">
        <v>1</v>
      </c>
      <c r="G67" s="78">
        <v>1</v>
      </c>
      <c r="H67" s="78">
        <v>1</v>
      </c>
      <c r="I67" s="78">
        <v>1</v>
      </c>
    </row>
    <row r="68" spans="1:9" s="26" customFormat="1" ht="19.5" customHeight="1">
      <c r="A68" s="73" t="s">
        <v>581</v>
      </c>
      <c r="B68" s="74"/>
      <c r="C68"/>
      <c r="D68" s="74"/>
      <c r="E68" s="74"/>
      <c r="F68" s="74"/>
      <c r="G68" s="74"/>
      <c r="H68" s="74"/>
      <c r="I68" s="74"/>
    </row>
    <row r="69" spans="1:9" s="21" customFormat="1" ht="19.5" customHeight="1">
      <c r="A69" s="23" t="s">
        <v>582</v>
      </c>
      <c r="B69" s="24" t="s">
        <v>28</v>
      </c>
      <c r="C69" s="24">
        <v>2022</v>
      </c>
      <c r="D69" s="24">
        <v>2021</v>
      </c>
      <c r="E69" s="24">
        <v>2020</v>
      </c>
      <c r="F69" s="24">
        <v>2019</v>
      </c>
      <c r="G69" s="25" t="s">
        <v>513</v>
      </c>
      <c r="H69" s="24">
        <v>2017</v>
      </c>
      <c r="I69" s="24">
        <v>2016</v>
      </c>
    </row>
    <row r="70" spans="1:9" s="21" customFormat="1" ht="19.5" customHeight="1">
      <c r="A70" s="36" t="s">
        <v>7</v>
      </c>
      <c r="B70" s="37" t="s">
        <v>583</v>
      </c>
      <c r="C70" s="30">
        <v>351106</v>
      </c>
      <c r="D70" s="30">
        <v>414529.3656591071</v>
      </c>
      <c r="E70" s="30">
        <v>515152.66252191697</v>
      </c>
      <c r="F70" s="30">
        <v>372977.23774061975</v>
      </c>
      <c r="G70" s="30">
        <v>386592.33754470566</v>
      </c>
      <c r="H70" s="30">
        <v>385276.20669032598</v>
      </c>
      <c r="I70" s="30">
        <v>353767</v>
      </c>
    </row>
    <row r="71" spans="1:9" s="26" customFormat="1" ht="19.5" customHeight="1">
      <c r="A71" s="73" t="s">
        <v>584</v>
      </c>
      <c r="B71" s="79"/>
      <c r="C71" s="79"/>
      <c r="D71" s="79"/>
      <c r="E71" s="79"/>
      <c r="F71" s="79"/>
      <c r="G71" s="79"/>
      <c r="H71" s="79"/>
      <c r="I71" s="74"/>
    </row>
    <row r="72" spans="1:9" s="21" customFormat="1" ht="19.5" customHeight="1">
      <c r="A72" s="23" t="s">
        <v>585</v>
      </c>
      <c r="B72" s="24" t="s">
        <v>28</v>
      </c>
      <c r="C72" s="24">
        <v>2022</v>
      </c>
      <c r="D72" s="24">
        <v>2021</v>
      </c>
      <c r="E72" s="24">
        <v>2020</v>
      </c>
      <c r="F72" s="24">
        <v>2019</v>
      </c>
      <c r="G72" s="24">
        <v>2018</v>
      </c>
      <c r="H72" s="24">
        <v>2017</v>
      </c>
      <c r="I72" s="24">
        <v>2016</v>
      </c>
    </row>
    <row r="73" spans="1:9" s="21" customFormat="1" ht="19.5" customHeight="1">
      <c r="A73" s="36" t="s">
        <v>586</v>
      </c>
      <c r="B73" s="37" t="s">
        <v>503</v>
      </c>
      <c r="C73" s="30">
        <f>(536906+18516)/1000</f>
        <v>555.42200000000003</v>
      </c>
      <c r="D73" s="30">
        <f>631.084489999999+16.4018923144844</f>
        <v>647.48638231448342</v>
      </c>
      <c r="E73" s="30">
        <v>745.26110783046818</v>
      </c>
      <c r="F73" s="30">
        <v>1023.0201349755361</v>
      </c>
      <c r="G73" s="30">
        <v>1151.0572187667995</v>
      </c>
      <c r="H73" s="30">
        <v>1268</v>
      </c>
      <c r="I73" s="80">
        <v>1433</v>
      </c>
    </row>
    <row r="74" spans="1:9" s="21" customFormat="1" ht="19.5" customHeight="1">
      <c r="A74" s="36" t="s">
        <v>587</v>
      </c>
      <c r="B74" s="37" t="s">
        <v>503</v>
      </c>
      <c r="C74" s="30">
        <f>1390157/1000</f>
        <v>1390.1569999999999</v>
      </c>
      <c r="D74" s="30">
        <v>2112.9646400000001</v>
      </c>
      <c r="E74" s="30">
        <v>1039.1951020609131</v>
      </c>
      <c r="F74" s="30">
        <v>866.43237909090908</v>
      </c>
      <c r="G74" s="30">
        <v>832.48077000000012</v>
      </c>
      <c r="H74" s="30">
        <v>1038</v>
      </c>
      <c r="I74" s="80">
        <v>1167</v>
      </c>
    </row>
    <row r="75" spans="1:9" s="21" customFormat="1" ht="19.5" customHeight="1">
      <c r="A75" s="36" t="s">
        <v>588</v>
      </c>
      <c r="B75" s="37" t="s">
        <v>503</v>
      </c>
      <c r="C75" s="30">
        <f>(1156042+2201)/1000</f>
        <v>1158.2429999999999</v>
      </c>
      <c r="D75" s="30">
        <f>602.8440869+0.79606</f>
        <v>603.64014689999999</v>
      </c>
      <c r="E75" s="30">
        <v>351.1261586</v>
      </c>
      <c r="F75" s="30">
        <v>662.07858480000004</v>
      </c>
      <c r="G75" s="30">
        <v>830.95815819999996</v>
      </c>
      <c r="H75" s="30">
        <v>1403</v>
      </c>
      <c r="I75" s="80">
        <v>617</v>
      </c>
    </row>
    <row r="76" spans="1:9" s="21" customFormat="1" ht="19.5" customHeight="1">
      <c r="A76" s="36" t="s">
        <v>589</v>
      </c>
      <c r="B76" s="37" t="s">
        <v>503</v>
      </c>
      <c r="C76" s="30">
        <f>143750/1000</f>
        <v>143.75</v>
      </c>
      <c r="D76" s="30">
        <v>153.49180000000001</v>
      </c>
      <c r="E76" s="30">
        <v>86.61760000000001</v>
      </c>
      <c r="F76" s="30">
        <v>107.1998</v>
      </c>
      <c r="G76" s="30">
        <v>130.70001789999998</v>
      </c>
      <c r="H76" s="30">
        <v>150</v>
      </c>
      <c r="I76" s="80">
        <v>165</v>
      </c>
    </row>
    <row r="77" spans="1:9" s="21" customFormat="1" ht="19.5" customHeight="1">
      <c r="A77" s="27" t="s">
        <v>590</v>
      </c>
      <c r="B77" s="28" t="s">
        <v>503</v>
      </c>
      <c r="C77" s="30">
        <f>1177234/1000</f>
        <v>1177.2339999999999</v>
      </c>
      <c r="D77" s="30">
        <v>1122.85736475</v>
      </c>
      <c r="E77" s="30">
        <v>982.95462224999994</v>
      </c>
      <c r="F77" s="30">
        <v>1297.79667469641</v>
      </c>
      <c r="G77" s="30">
        <v>1477.8622391102103</v>
      </c>
      <c r="H77" s="30">
        <v>1367</v>
      </c>
      <c r="I77" s="80">
        <v>1537</v>
      </c>
    </row>
    <row r="78" spans="1:9" s="21" customFormat="1" ht="19.5" customHeight="1">
      <c r="A78" s="27" t="s">
        <v>591</v>
      </c>
      <c r="B78" s="28" t="s">
        <v>503</v>
      </c>
      <c r="C78" s="30">
        <f>164320/1000</f>
        <v>164.32</v>
      </c>
      <c r="D78" s="30">
        <v>115.76036999999999</v>
      </c>
      <c r="E78" s="30">
        <v>242.74879000000001</v>
      </c>
      <c r="F78" s="30">
        <v>97.390364170330002</v>
      </c>
      <c r="G78" s="30">
        <v>345.16202113624007</v>
      </c>
      <c r="H78" s="30">
        <v>300</v>
      </c>
      <c r="I78" s="80">
        <v>371</v>
      </c>
    </row>
    <row r="79" spans="1:9" s="21" customFormat="1" ht="19.5" customHeight="1">
      <c r="A79" s="27" t="s">
        <v>592</v>
      </c>
      <c r="B79" s="28" t="s">
        <v>503</v>
      </c>
      <c r="C79" s="28">
        <v>0</v>
      </c>
      <c r="D79" s="30">
        <v>0</v>
      </c>
      <c r="E79" s="30">
        <v>3.3570000000000003E-2</v>
      </c>
      <c r="F79" s="30">
        <v>1.8225341426600001</v>
      </c>
      <c r="G79" s="80">
        <v>0</v>
      </c>
      <c r="H79" s="30">
        <v>9</v>
      </c>
      <c r="I79" s="80">
        <v>50</v>
      </c>
    </row>
    <row r="80" spans="1:9" s="21" customFormat="1" ht="19.5" customHeight="1">
      <c r="A80" s="27" t="s">
        <v>593</v>
      </c>
      <c r="B80" s="28" t="s">
        <v>503</v>
      </c>
      <c r="C80" s="30">
        <v>4586.9260000000004</v>
      </c>
      <c r="D80" s="30">
        <f>SUM(D73:D79)</f>
        <v>4756.2007039644832</v>
      </c>
      <c r="E80" s="30">
        <v>3447.9369507413812</v>
      </c>
      <c r="F80" s="30">
        <v>4055.7404718758448</v>
      </c>
      <c r="G80" s="30">
        <v>4768.2204251132498</v>
      </c>
      <c r="H80" s="30">
        <v>5534</v>
      </c>
      <c r="I80" s="80">
        <v>5341</v>
      </c>
    </row>
    <row r="81" spans="1:9" s="21" customFormat="1" ht="19.5" customHeight="1">
      <c r="A81" s="36" t="s">
        <v>594</v>
      </c>
      <c r="B81" s="37" t="s">
        <v>595</v>
      </c>
      <c r="C81" s="30">
        <v>50427</v>
      </c>
      <c r="D81" s="30">
        <v>45282</v>
      </c>
      <c r="E81" s="30">
        <v>43853</v>
      </c>
      <c r="F81" s="30">
        <v>45157</v>
      </c>
      <c r="G81" s="30">
        <v>44220</v>
      </c>
      <c r="H81" s="30">
        <v>44928</v>
      </c>
      <c r="I81" s="30">
        <v>43213</v>
      </c>
    </row>
    <row r="82" spans="1:9" s="21" customFormat="1" ht="19.5" customHeight="1">
      <c r="A82" s="36" t="s">
        <v>596</v>
      </c>
      <c r="B82" s="39" t="s">
        <v>597</v>
      </c>
      <c r="C82" s="83">
        <f>(C73*1000)/C81</f>
        <v>11.014377218553552</v>
      </c>
      <c r="D82" s="83">
        <f>(D73*1000)/D81</f>
        <v>14.298979336479913</v>
      </c>
      <c r="E82" s="83">
        <v>16.994529629226466</v>
      </c>
      <c r="F82" s="83">
        <v>22.654740903415551</v>
      </c>
      <c r="G82" s="83">
        <v>26.030240134934406</v>
      </c>
      <c r="H82" s="83">
        <v>28.222934472934472</v>
      </c>
      <c r="I82" s="83">
        <v>33.1613171962141</v>
      </c>
    </row>
    <row r="83" spans="1:9" s="392" customFormat="1" ht="19.5" customHeight="1">
      <c r="A83" s="48" t="s">
        <v>598</v>
      </c>
      <c r="B83" s="49"/>
      <c r="C83" s="49"/>
      <c r="D83" s="49"/>
      <c r="E83" s="49"/>
      <c r="F83" s="49"/>
      <c r="G83" s="49"/>
      <c r="H83" s="49"/>
      <c r="I83" s="84"/>
    </row>
    <row r="84" spans="1:9" s="21" customFormat="1" ht="19.5" customHeight="1">
      <c r="A84" s="36" t="s">
        <v>599</v>
      </c>
      <c r="B84" s="39" t="s">
        <v>31</v>
      </c>
      <c r="C84" s="85">
        <v>0.85499999999999998</v>
      </c>
      <c r="D84" s="85">
        <v>0.95418323921983961</v>
      </c>
      <c r="E84" s="85">
        <v>0.94333679450286034</v>
      </c>
      <c r="F84" s="85">
        <v>0.97367062528130222</v>
      </c>
      <c r="G84" s="85">
        <v>0.98</v>
      </c>
      <c r="H84" s="85">
        <v>0.98</v>
      </c>
      <c r="I84" s="85">
        <v>0.98</v>
      </c>
    </row>
    <row r="85" spans="1:9" s="26" customFormat="1" ht="19.5" customHeight="1">
      <c r="A85" s="452" t="s">
        <v>600</v>
      </c>
      <c r="B85" s="453"/>
      <c r="C85" s="453"/>
      <c r="D85" s="455"/>
      <c r="E85" s="453"/>
      <c r="F85" s="453"/>
      <c r="G85" s="453"/>
      <c r="H85" s="453"/>
      <c r="I85" s="454"/>
    </row>
    <row r="86" spans="1:9" s="26" customFormat="1" ht="19.5" customHeight="1">
      <c r="A86" s="86" t="s">
        <v>601</v>
      </c>
      <c r="B86" s="456" t="s">
        <v>602</v>
      </c>
      <c r="C86" s="457"/>
      <c r="D86" s="316"/>
      <c r="E86" s="87"/>
      <c r="F86" s="456" t="s">
        <v>603</v>
      </c>
      <c r="G86" s="457"/>
      <c r="H86" s="327"/>
      <c r="I86" s="317"/>
    </row>
    <row r="87" spans="1:9" s="26" customFormat="1" ht="33" customHeight="1">
      <c r="A87" s="88"/>
      <c r="B87" s="24" t="s">
        <v>604</v>
      </c>
      <c r="C87" s="44" t="s">
        <v>605</v>
      </c>
      <c r="D87" s="24"/>
      <c r="E87" s="24"/>
      <c r="F87" s="24" t="s">
        <v>604</v>
      </c>
      <c r="G87" s="24" t="s">
        <v>605</v>
      </c>
      <c r="H87" s="318"/>
      <c r="I87" s="317"/>
    </row>
    <row r="88" spans="1:9" s="21" customFormat="1" ht="19.5" customHeight="1">
      <c r="A88" s="27" t="s">
        <v>606</v>
      </c>
      <c r="B88" s="80">
        <v>0</v>
      </c>
      <c r="C88" s="89">
        <v>0</v>
      </c>
      <c r="D88" s="30"/>
      <c r="E88" s="30"/>
      <c r="F88" s="30">
        <v>2</v>
      </c>
      <c r="G88" s="89">
        <v>15079.278228480001</v>
      </c>
      <c r="H88" s="90"/>
      <c r="I88" s="91"/>
    </row>
    <row r="89" spans="1:9" s="21" customFormat="1" ht="19.5" customHeight="1">
      <c r="A89" s="27" t="s">
        <v>607</v>
      </c>
      <c r="B89" s="80">
        <v>12</v>
      </c>
      <c r="C89" s="89">
        <v>53327.479899999991</v>
      </c>
      <c r="D89" s="30"/>
      <c r="E89" s="30"/>
      <c r="F89" s="30">
        <v>7</v>
      </c>
      <c r="G89" s="89">
        <v>51928.06130496</v>
      </c>
      <c r="H89" s="90"/>
      <c r="I89" s="91"/>
    </row>
    <row r="90" spans="1:9" s="21" customFormat="1" ht="19.5" customHeight="1">
      <c r="A90" s="27" t="s">
        <v>608</v>
      </c>
      <c r="B90" s="80">
        <v>1</v>
      </c>
      <c r="C90" s="89">
        <v>12848.07</v>
      </c>
      <c r="D90" s="30"/>
      <c r="E90" s="30"/>
      <c r="F90" s="30">
        <v>1</v>
      </c>
      <c r="G90" s="89">
        <v>626</v>
      </c>
      <c r="H90" s="90"/>
      <c r="I90" s="91"/>
    </row>
    <row r="91" spans="1:9" s="21" customFormat="1" ht="19.5" customHeight="1">
      <c r="A91" s="27" t="s">
        <v>609</v>
      </c>
      <c r="B91" s="80">
        <v>0</v>
      </c>
      <c r="C91" s="89">
        <v>0</v>
      </c>
      <c r="D91" s="30"/>
      <c r="E91" s="30"/>
      <c r="F91" s="30">
        <v>6</v>
      </c>
      <c r="G91" s="89">
        <v>19486.71329</v>
      </c>
      <c r="H91" s="90"/>
      <c r="I91" s="91"/>
    </row>
    <row r="92" spans="1:9" s="21" customFormat="1" ht="19.5" customHeight="1">
      <c r="A92" s="92" t="s">
        <v>610</v>
      </c>
      <c r="B92" s="24" t="s">
        <v>446</v>
      </c>
      <c r="C92" s="24">
        <v>2022</v>
      </c>
      <c r="D92" s="24">
        <v>2021</v>
      </c>
      <c r="E92" s="24">
        <v>2020</v>
      </c>
      <c r="F92" s="24">
        <v>2019</v>
      </c>
      <c r="G92" s="24">
        <v>2018</v>
      </c>
      <c r="H92" s="24">
        <v>2017</v>
      </c>
      <c r="I92" s="24">
        <v>2016</v>
      </c>
    </row>
    <row r="93" spans="1:9" s="21" customFormat="1" ht="19.5" customHeight="1">
      <c r="A93" s="93" t="s">
        <v>611</v>
      </c>
      <c r="B93" s="28" t="s">
        <v>31</v>
      </c>
      <c r="C93" s="303">
        <f>153296.240394144/1204332</f>
        <v>0.12728735962686702</v>
      </c>
      <c r="D93" s="38">
        <f>165243.991414181/1217363.36291822</f>
        <v>0.13573925127668043</v>
      </c>
      <c r="E93" s="38">
        <v>0.12017052135600721</v>
      </c>
      <c r="F93" s="38">
        <v>0.11580976527061794</v>
      </c>
      <c r="G93" s="38">
        <v>7.1999999999999995E-2</v>
      </c>
      <c r="H93" s="94">
        <v>3.4000000000000002E-2</v>
      </c>
      <c r="I93" s="94">
        <v>3.5000000000000003E-2</v>
      </c>
    </row>
    <row r="94" spans="1:9" s="21" customFormat="1" ht="19.5" customHeight="1">
      <c r="A94" s="95"/>
      <c r="B94" s="81"/>
      <c r="C94" s="82"/>
      <c r="D94" s="81"/>
      <c r="E94" s="82"/>
      <c r="F94" s="81"/>
      <c r="G94" s="81"/>
      <c r="H94" s="81"/>
      <c r="I94" s="81"/>
    </row>
    <row r="95" spans="1:9" s="21" customFormat="1" ht="19.5" customHeight="1">
      <c r="A95" s="18" t="s">
        <v>612</v>
      </c>
      <c r="B95" s="19"/>
      <c r="C95" s="19"/>
      <c r="D95" s="19"/>
      <c r="E95" s="19"/>
      <c r="F95" s="19"/>
      <c r="G95" s="19"/>
      <c r="H95" s="19"/>
      <c r="I95" s="20"/>
    </row>
    <row r="96" spans="1:9" s="26" customFormat="1" ht="19.5" customHeight="1">
      <c r="A96" s="96" t="s">
        <v>613</v>
      </c>
      <c r="B96" s="97"/>
      <c r="C96" s="97"/>
      <c r="D96" s="97"/>
      <c r="E96" s="97"/>
      <c r="F96" s="97"/>
      <c r="G96" s="97"/>
      <c r="H96" s="97"/>
      <c r="I96" s="98"/>
    </row>
    <row r="97" spans="1:9" s="21" customFormat="1" ht="19.5" customHeight="1">
      <c r="A97" s="92"/>
      <c r="B97" s="24" t="s">
        <v>446</v>
      </c>
      <c r="C97" s="24">
        <v>2022</v>
      </c>
      <c r="D97" s="24">
        <v>2021</v>
      </c>
      <c r="E97" s="24">
        <v>2020</v>
      </c>
      <c r="F97" s="24">
        <v>2019</v>
      </c>
      <c r="G97" s="24">
        <v>2018</v>
      </c>
      <c r="H97" s="24">
        <v>2017</v>
      </c>
      <c r="I97" s="24">
        <v>2016</v>
      </c>
    </row>
    <row r="98" spans="1:9" s="26" customFormat="1" ht="19.5" customHeight="1">
      <c r="A98" s="99" t="s">
        <v>7</v>
      </c>
      <c r="B98" s="66"/>
      <c r="C98" s="66"/>
      <c r="D98" s="66"/>
      <c r="E98" s="66"/>
      <c r="F98" s="66"/>
      <c r="G98" s="66"/>
      <c r="H98" s="66"/>
      <c r="I98" s="100"/>
    </row>
    <row r="99" spans="1:9" s="21" customFormat="1" ht="25.9" customHeight="1">
      <c r="A99" s="27" t="s">
        <v>614</v>
      </c>
      <c r="B99" s="28" t="s">
        <v>615</v>
      </c>
      <c r="C99" s="37">
        <v>6.3</v>
      </c>
      <c r="D99" s="37">
        <v>6.2</v>
      </c>
      <c r="E99" s="71">
        <v>6</v>
      </c>
      <c r="F99" s="71">
        <v>5.75</v>
      </c>
      <c r="G99" s="101">
        <v>5.4</v>
      </c>
      <c r="H99" s="101">
        <v>5.0999999999999996</v>
      </c>
      <c r="I99" s="101">
        <v>4.8</v>
      </c>
    </row>
    <row r="100" spans="1:9" s="21" customFormat="1" ht="27" customHeight="1">
      <c r="A100" s="27" t="s">
        <v>616</v>
      </c>
      <c r="B100" s="28" t="s">
        <v>615</v>
      </c>
      <c r="C100" s="71">
        <v>14.79</v>
      </c>
      <c r="D100" s="37">
        <v>11.6</v>
      </c>
      <c r="E100" s="71">
        <v>10.4</v>
      </c>
      <c r="F100" s="71">
        <v>9.3000000000000007</v>
      </c>
      <c r="G100" s="71">
        <v>8.5</v>
      </c>
      <c r="H100" s="71">
        <v>7.7</v>
      </c>
      <c r="I100" s="71">
        <v>6.2</v>
      </c>
    </row>
    <row r="101" spans="1:9" s="21" customFormat="1" ht="19.5" customHeight="1">
      <c r="A101" s="95"/>
      <c r="B101" s="81"/>
      <c r="C101" s="81"/>
      <c r="D101" s="81"/>
      <c r="E101" s="81"/>
      <c r="F101" s="81"/>
      <c r="G101" s="81"/>
      <c r="H101" s="81"/>
      <c r="I101" s="81"/>
    </row>
    <row r="102" spans="1:9" s="26" customFormat="1" ht="19.5" customHeight="1">
      <c r="A102" s="446" t="s">
        <v>617</v>
      </c>
      <c r="B102" s="424"/>
      <c r="C102" s="424"/>
      <c r="D102" s="424"/>
      <c r="E102" s="424"/>
      <c r="F102" s="424"/>
      <c r="G102" s="424"/>
      <c r="H102" s="424"/>
      <c r="I102" s="425"/>
    </row>
    <row r="103" spans="1:9" s="21" customFormat="1" ht="19.5" customHeight="1">
      <c r="A103" s="23" t="s">
        <v>466</v>
      </c>
      <c r="B103" s="24" t="s">
        <v>446</v>
      </c>
      <c r="C103" s="24">
        <v>2022</v>
      </c>
      <c r="D103" s="24">
        <v>2021</v>
      </c>
      <c r="E103" s="24" t="s">
        <v>618</v>
      </c>
      <c r="F103" s="24" t="s">
        <v>619</v>
      </c>
      <c r="G103" s="24" t="s">
        <v>620</v>
      </c>
      <c r="H103" s="24" t="s">
        <v>621</v>
      </c>
      <c r="I103" s="24">
        <v>2016</v>
      </c>
    </row>
    <row r="104" spans="1:9" s="21" customFormat="1" ht="19.5" customHeight="1">
      <c r="A104" s="27" t="s">
        <v>622</v>
      </c>
      <c r="B104" s="28" t="s">
        <v>623</v>
      </c>
      <c r="C104" s="106">
        <f>553/528657</f>
        <v>1.0460468697094715E-3</v>
      </c>
      <c r="D104" s="106">
        <f>448/462879</f>
        <v>9.6785553027897145E-4</v>
      </c>
      <c r="E104" s="106">
        <v>1.4769878094469582E-3</v>
      </c>
      <c r="F104" s="38">
        <f>790/398108</f>
        <v>1.9843861464728164E-3</v>
      </c>
      <c r="G104" s="38">
        <f>661/381661</f>
        <v>1.7319034431078888E-3</v>
      </c>
      <c r="H104" s="38">
        <f>673/365558</f>
        <v>1.8410211238709042E-3</v>
      </c>
      <c r="I104" s="38">
        <v>1.4666287240330102E-3</v>
      </c>
    </row>
    <row r="105" spans="1:9" s="21" customFormat="1" ht="19.5" customHeight="1">
      <c r="A105" s="27" t="s">
        <v>470</v>
      </c>
      <c r="B105" s="28" t="s">
        <v>623</v>
      </c>
      <c r="C105" s="106">
        <f>1714/528657</f>
        <v>3.2421778204015082E-3</v>
      </c>
      <c r="D105" s="106">
        <f>1032/462879</f>
        <v>2.2295243465354875E-3</v>
      </c>
      <c r="E105" s="106">
        <v>3.0236221985263743E-3</v>
      </c>
      <c r="F105" s="38">
        <f>1820/398108</f>
        <v>4.5716237804816788E-3</v>
      </c>
      <c r="G105" s="38">
        <f>1594/381661</f>
        <v>4.1764812228653175E-3</v>
      </c>
      <c r="H105" s="38">
        <f>1539/365558</f>
        <v>4.2100022431460944E-3</v>
      </c>
      <c r="I105" s="38">
        <v>5.9165491383165354E-3</v>
      </c>
    </row>
    <row r="106" spans="1:9" s="21" customFormat="1" ht="19.5" customHeight="1">
      <c r="A106" s="27" t="s">
        <v>472</v>
      </c>
      <c r="B106" s="28" t="s">
        <v>623</v>
      </c>
      <c r="C106" s="106">
        <f>3660/528657</f>
        <v>6.9232035138095211E-3</v>
      </c>
      <c r="D106" s="106">
        <f>4595/462879</f>
        <v>9.9270003607854328E-3</v>
      </c>
      <c r="E106" s="106">
        <f>6337/416388</f>
        <v>1.5218978452789226E-2</v>
      </c>
      <c r="F106" s="38">
        <f>6123/398108</f>
        <v>1.5380248575763361E-2</v>
      </c>
      <c r="G106" s="38">
        <f>5172/381661</f>
        <v>1.3551292901291985E-2</v>
      </c>
      <c r="H106" s="38">
        <f>5182/365558</f>
        <v>1.4175589099404199E-2</v>
      </c>
      <c r="I106" s="38">
        <v>2.1111323061720366E-2</v>
      </c>
    </row>
    <row r="107" spans="1:9" s="21" customFormat="1" ht="19.5" customHeight="1">
      <c r="A107" s="27" t="s">
        <v>624</v>
      </c>
      <c r="B107" s="28" t="s">
        <v>623</v>
      </c>
      <c r="C107" s="106">
        <f>13612/528657</f>
        <v>2.5748263997260983E-2</v>
      </c>
      <c r="D107" s="106">
        <f>11570/462879</f>
        <v>2.4995733226177898E-2</v>
      </c>
      <c r="E107" s="106">
        <f>10060/416388</f>
        <v>2.4160158313880322E-2</v>
      </c>
      <c r="F107" s="38">
        <f>7306/398108</f>
        <v>1.8351804033076451E-2</v>
      </c>
      <c r="G107" s="38">
        <f>5811/381661</f>
        <v>1.5225553567170867E-2</v>
      </c>
      <c r="H107" s="38">
        <f>5431/365558</f>
        <v>1.4856739559796257E-2</v>
      </c>
      <c r="I107" s="38">
        <v>1.0732344948574181E-2</v>
      </c>
    </row>
    <row r="108" spans="1:9" s="21" customFormat="1" ht="19.5" customHeight="1">
      <c r="A108" s="27" t="s">
        <v>625</v>
      </c>
      <c r="B108" s="28" t="s">
        <v>623</v>
      </c>
      <c r="C108" s="106">
        <f>8175/528657</f>
        <v>1.5463712766500775E-2</v>
      </c>
      <c r="D108" s="106">
        <f>7407/462879</f>
        <v>1.6002022126732903E-2</v>
      </c>
      <c r="E108" s="106">
        <f>7079/416388</f>
        <v>1.7000970248902465E-2</v>
      </c>
      <c r="F108" s="38">
        <f>7193/398108</f>
        <v>1.8067961457694896E-2</v>
      </c>
      <c r="G108" s="38">
        <f>6115/381661</f>
        <v>1.6022071943426235E-2</v>
      </c>
      <c r="H108" s="38">
        <f>5687/365558</f>
        <v>1.5557038828311786E-2</v>
      </c>
      <c r="I108" s="38">
        <v>1.6986625221636058E-2</v>
      </c>
    </row>
    <row r="109" spans="1:9" s="26" customFormat="1" ht="19.5" customHeight="1">
      <c r="A109" s="107" t="s">
        <v>484</v>
      </c>
      <c r="B109" s="40" t="s">
        <v>623</v>
      </c>
      <c r="C109" s="108">
        <f>SUM(C104:C108)</f>
        <v>5.2423404967682261E-2</v>
      </c>
      <c r="D109" s="108">
        <f>SUM(D104:D108)</f>
        <v>5.4122135590510698E-2</v>
      </c>
      <c r="E109" s="108">
        <f t="shared" ref="E109:H109" si="0">SUM(E104:E108)</f>
        <v>6.088071702354534E-2</v>
      </c>
      <c r="F109" s="108">
        <f t="shared" si="0"/>
        <v>5.8356023993489207E-2</v>
      </c>
      <c r="G109" s="108">
        <f t="shared" si="0"/>
        <v>5.0707303077862295E-2</v>
      </c>
      <c r="H109" s="108">
        <f t="shared" si="0"/>
        <v>5.0640390854529246E-2</v>
      </c>
      <c r="I109" s="35">
        <v>5.6213471094280154E-2</v>
      </c>
    </row>
    <row r="110" spans="1:9" s="21" customFormat="1">
      <c r="A110" s="95"/>
      <c r="B110" s="81"/>
      <c r="C110" s="81"/>
      <c r="D110" s="81"/>
      <c r="E110" s="81"/>
      <c r="F110" s="81"/>
      <c r="G110" s="81"/>
      <c r="H110" s="81"/>
      <c r="I110" s="81"/>
    </row>
    <row r="111" spans="1:9" s="21" customFormat="1" ht="15">
      <c r="A111" s="113" t="s">
        <v>23</v>
      </c>
      <c r="B111" s="114"/>
      <c r="C111" s="114"/>
      <c r="D111" s="114"/>
      <c r="E111" s="114"/>
      <c r="F111" s="114"/>
      <c r="G111" s="114"/>
      <c r="H111" s="115"/>
      <c r="I111" s="115"/>
    </row>
    <row r="112" spans="1:9" s="21" customFormat="1" ht="17.25">
      <c r="A112" s="13" t="s">
        <v>487</v>
      </c>
      <c r="B112" s="114"/>
      <c r="C112" s="114"/>
      <c r="D112" s="114"/>
      <c r="E112" s="114"/>
      <c r="F112" s="114"/>
      <c r="G112" s="114"/>
      <c r="H112" s="116"/>
      <c r="I112" s="116"/>
    </row>
    <row r="113" spans="1:9" s="21" customFormat="1" ht="14.25">
      <c r="A113" s="117" t="s">
        <v>626</v>
      </c>
      <c r="B113" s="114"/>
      <c r="C113" s="114"/>
      <c r="D113" s="114"/>
      <c r="E113" s="114"/>
      <c r="F113" s="114"/>
      <c r="G113" s="114"/>
      <c r="H113" s="114"/>
      <c r="I113" s="114"/>
    </row>
    <row r="114" spans="1:9" s="21" customFormat="1" ht="14.25">
      <c r="A114" s="114" t="s">
        <v>627</v>
      </c>
      <c r="B114" s="118"/>
      <c r="C114" s="118"/>
      <c r="D114" s="118"/>
      <c r="E114" s="118"/>
      <c r="F114" s="118"/>
      <c r="G114" s="118"/>
      <c r="H114" s="118"/>
      <c r="I114" s="118"/>
    </row>
    <row r="115" spans="1:9" s="21" customFormat="1" ht="14.25">
      <c r="A115" s="119" t="s">
        <v>628</v>
      </c>
      <c r="B115" s="120"/>
      <c r="C115" s="120"/>
      <c r="D115" s="120"/>
      <c r="E115" s="121"/>
      <c r="F115" s="121"/>
      <c r="G115" s="121"/>
      <c r="H115" s="114"/>
      <c r="I115" s="114"/>
    </row>
    <row r="116" spans="1:9" s="21" customFormat="1" ht="14.25">
      <c r="A116" s="391" t="s">
        <v>629</v>
      </c>
      <c r="B116" s="120"/>
      <c r="C116" s="120"/>
      <c r="D116" s="120"/>
      <c r="E116" s="121"/>
      <c r="F116" s="121"/>
      <c r="G116" s="121"/>
      <c r="H116" s="114"/>
      <c r="I116" s="114"/>
    </row>
    <row r="117" spans="1:9" s="21" customFormat="1" ht="14.25">
      <c r="A117" s="114" t="s">
        <v>630</v>
      </c>
      <c r="B117" s="114"/>
      <c r="C117" s="114"/>
      <c r="D117" s="114"/>
      <c r="E117" s="122"/>
      <c r="F117" s="122"/>
      <c r="G117" s="122"/>
      <c r="H117" s="114"/>
      <c r="I117" s="114"/>
    </row>
    <row r="118" spans="1:9" s="21" customFormat="1" ht="13.5" customHeight="1">
      <c r="A118" s="114" t="s">
        <v>631</v>
      </c>
      <c r="B118" s="118"/>
      <c r="C118" s="118"/>
      <c r="D118" s="118"/>
      <c r="E118" s="118"/>
      <c r="F118" s="118"/>
      <c r="G118" s="118"/>
      <c r="H118" s="118"/>
      <c r="I118" s="118"/>
    </row>
    <row r="119" spans="1:9" s="21" customFormat="1" ht="14.25">
      <c r="A119" s="114" t="s">
        <v>632</v>
      </c>
      <c r="B119" s="123"/>
      <c r="C119" s="123"/>
      <c r="D119" s="123"/>
      <c r="E119" s="1"/>
      <c r="F119" s="114"/>
      <c r="G119" s="114"/>
      <c r="H119" s="114"/>
      <c r="I119" s="114"/>
    </row>
    <row r="120" spans="1:9" s="21" customFormat="1" ht="15">
      <c r="A120" s="138" t="s">
        <v>633</v>
      </c>
      <c r="B120" s="124"/>
      <c r="C120" s="124"/>
      <c r="D120" s="124"/>
      <c r="E120" s="124"/>
      <c r="F120" s="124"/>
      <c r="G120" s="124"/>
      <c r="H120" s="124"/>
      <c r="I120" s="124"/>
    </row>
    <row r="121" spans="1:9" s="21" customFormat="1" ht="15">
      <c r="A121" s="114" t="s">
        <v>634</v>
      </c>
      <c r="B121" s="125"/>
      <c r="C121" s="125"/>
      <c r="D121" s="125"/>
      <c r="E121" s="125"/>
      <c r="F121" s="125"/>
      <c r="G121" s="125"/>
      <c r="H121" s="114"/>
      <c r="I121" s="114"/>
    </row>
    <row r="122" spans="1:9" s="21" customFormat="1" ht="14.25">
      <c r="A122" s="323" t="s">
        <v>635</v>
      </c>
      <c r="B122" s="118"/>
      <c r="C122" s="118"/>
      <c r="D122" s="118"/>
      <c r="E122" s="118"/>
      <c r="F122" s="118"/>
      <c r="G122" s="118"/>
      <c r="H122" s="118"/>
      <c r="I122" s="118"/>
    </row>
    <row r="123" spans="1:9" s="21" customFormat="1" ht="14.25">
      <c r="A123" s="126" t="s">
        <v>636</v>
      </c>
      <c r="B123" s="120"/>
      <c r="C123" s="120"/>
      <c r="D123" s="120"/>
      <c r="E123" s="121"/>
      <c r="F123" s="121"/>
      <c r="G123" s="121"/>
      <c r="H123" s="114"/>
      <c r="I123" s="114"/>
    </row>
    <row r="124" spans="1:9" s="21" customFormat="1" ht="14.25">
      <c r="A124" s="114" t="s">
        <v>637</v>
      </c>
      <c r="B124" s="118"/>
      <c r="C124" s="118"/>
      <c r="D124" s="118"/>
      <c r="E124" s="118"/>
      <c r="F124" s="118"/>
      <c r="G124" s="118"/>
      <c r="H124" s="118"/>
      <c r="I124" s="118"/>
    </row>
    <row r="125" spans="1:9" s="21" customFormat="1" ht="14.25">
      <c r="A125" s="114" t="s">
        <v>638</v>
      </c>
      <c r="B125" s="114"/>
      <c r="C125" s="114"/>
      <c r="D125" s="114"/>
      <c r="E125" s="114"/>
      <c r="F125" s="114"/>
      <c r="G125" s="114"/>
      <c r="H125" s="114"/>
      <c r="I125" s="114"/>
    </row>
    <row r="126" spans="1:9" s="21" customFormat="1" ht="14.25">
      <c r="A126" s="323" t="s">
        <v>639</v>
      </c>
      <c r="B126" s="118"/>
      <c r="C126" s="118"/>
      <c r="D126" s="118"/>
      <c r="E126" s="118"/>
      <c r="F126" s="118"/>
      <c r="G126" s="118"/>
      <c r="H126" s="118"/>
      <c r="I126" s="118"/>
    </row>
    <row r="127" spans="1:9" s="21" customFormat="1" ht="14.25">
      <c r="A127" s="114" t="s">
        <v>640</v>
      </c>
      <c r="B127" s="120"/>
      <c r="C127" s="120"/>
      <c r="D127" s="120"/>
      <c r="E127" s="127"/>
      <c r="F127" s="114"/>
      <c r="G127" s="114"/>
      <c r="H127" s="114"/>
      <c r="I127" s="114"/>
    </row>
    <row r="128" spans="1:9" s="21" customFormat="1" ht="14.25">
      <c r="A128" s="119" t="s">
        <v>641</v>
      </c>
      <c r="B128" s="114"/>
      <c r="C128" s="114"/>
      <c r="D128" s="114"/>
      <c r="E128" s="114"/>
      <c r="F128" s="114"/>
      <c r="G128" s="114"/>
      <c r="H128" s="114"/>
      <c r="I128" s="114"/>
    </row>
    <row r="129" spans="1:9" s="21" customFormat="1" ht="14.25">
      <c r="A129" s="128" t="s">
        <v>642</v>
      </c>
      <c r="B129" s="118"/>
      <c r="C129" s="118"/>
      <c r="D129" s="118"/>
      <c r="E129" s="118"/>
      <c r="F129" s="118"/>
      <c r="G129" s="118"/>
      <c r="H129" s="118"/>
      <c r="I129" s="118"/>
    </row>
    <row r="130" spans="1:9" s="21" customFormat="1" ht="14.25">
      <c r="A130" s="118" t="s">
        <v>643</v>
      </c>
      <c r="B130" s="120"/>
      <c r="C130" s="120"/>
      <c r="D130" s="120"/>
      <c r="E130" s="129"/>
      <c r="F130" s="114"/>
      <c r="G130" s="114"/>
      <c r="H130" s="114"/>
      <c r="I130" s="114"/>
    </row>
    <row r="131" spans="1:9" s="21" customFormat="1" ht="14.25">
      <c r="A131" s="114" t="s">
        <v>644</v>
      </c>
      <c r="B131" s="120"/>
      <c r="C131" s="120"/>
      <c r="D131" s="120"/>
      <c r="E131" s="130"/>
      <c r="F131" s="121"/>
      <c r="G131" s="121"/>
      <c r="H131" s="114"/>
      <c r="I131" s="114"/>
    </row>
    <row r="132" spans="1:9" s="21" customFormat="1" ht="14.25">
      <c r="A132" s="118" t="s">
        <v>645</v>
      </c>
      <c r="B132" s="120"/>
      <c r="C132" s="120"/>
      <c r="D132" s="120"/>
      <c r="E132" s="130"/>
      <c r="F132" s="121"/>
      <c r="G132" s="121"/>
      <c r="H132" s="114"/>
      <c r="I132" s="114"/>
    </row>
    <row r="133" spans="1:9" s="21" customFormat="1" ht="14.25">
      <c r="A133" s="119" t="s">
        <v>646</v>
      </c>
      <c r="B133" s="114"/>
      <c r="C133" s="114"/>
      <c r="D133" s="114"/>
      <c r="E133" s="114"/>
      <c r="F133" s="114"/>
      <c r="G133" s="114"/>
      <c r="H133" s="114"/>
      <c r="I133" s="114"/>
    </row>
    <row r="134" spans="1:9" s="21" customFormat="1" ht="14.25">
      <c r="A134" s="114" t="s">
        <v>647</v>
      </c>
      <c r="B134" s="114"/>
      <c r="C134" s="114"/>
      <c r="D134" s="114"/>
      <c r="E134" s="131"/>
      <c r="F134" s="114"/>
      <c r="G134" s="114"/>
      <c r="H134" s="114"/>
      <c r="I134" s="114"/>
    </row>
    <row r="135" spans="1:9" s="21" customFormat="1" ht="14.25">
      <c r="A135" s="114" t="s">
        <v>648</v>
      </c>
      <c r="B135" s="114"/>
      <c r="C135" s="114"/>
      <c r="D135" s="114"/>
      <c r="E135" s="131"/>
      <c r="F135" s="114"/>
      <c r="G135" s="114"/>
      <c r="H135" s="114"/>
      <c r="I135" s="114"/>
    </row>
    <row r="136" spans="1:9" s="21" customFormat="1" ht="14.25">
      <c r="A136" s="117" t="s">
        <v>649</v>
      </c>
      <c r="B136" s="114"/>
      <c r="C136" s="114"/>
      <c r="D136" s="114"/>
      <c r="E136" s="131"/>
      <c r="F136" s="114"/>
      <c r="G136" s="114"/>
      <c r="H136" s="114"/>
      <c r="I136" s="114"/>
    </row>
  </sheetData>
  <mergeCells count="7">
    <mergeCell ref="B1:I1"/>
    <mergeCell ref="A1:A2"/>
    <mergeCell ref="A102:I102"/>
    <mergeCell ref="A4:I4"/>
    <mergeCell ref="A85:I85"/>
    <mergeCell ref="F86:G86"/>
    <mergeCell ref="B86:C86"/>
  </mergeCells>
  <dataValidations disablePrompts="1" count="1">
    <dataValidation type="custom" allowBlank="1" showInputMessage="1" showErrorMessage="1" errorTitle="Invalid entry" error="The entry is not a number, is outside the minimum and maximum set, or has too many decimal places." sqref="E131:E132" xr:uid="{00000000-0002-0000-0100-000000000000}">
      <formula1>AND(E131&gt;=0, E131&lt;=999999999999, E131=ROUND(E131,2))</formula1>
    </dataValidation>
  </dataValidations>
  <pageMargins left="0.25" right="0.25" top="0.75" bottom="0.75" header="0.3" footer="0.3"/>
  <pageSetup paperSize="5" scale="62"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7bf6766b-cd37-47f4-9114-26842870f289">
      <UserInfo>
        <DisplayName>Philip, Nick</DisplayName>
        <AccountId>6669</AccountId>
        <AccountType/>
      </UserInfo>
      <UserInfo>
        <DisplayName>Hernandez Martinez, Nadia</DisplayName>
        <AccountId>6341</AccountId>
        <AccountType/>
      </UserInfo>
      <UserInfo>
        <DisplayName>Proskurovsky, Marina</DisplayName>
        <AccountId>6458</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18D41966D77954FAE2FFA58616799AC" ma:contentTypeVersion="12" ma:contentTypeDescription="Create a new document." ma:contentTypeScope="" ma:versionID="31a64cf25501035cc4dad4e54cee8bd5">
  <xsd:schema xmlns:xsd="http://www.w3.org/2001/XMLSchema" xmlns:xs="http://www.w3.org/2001/XMLSchema" xmlns:p="http://schemas.microsoft.com/office/2006/metadata/properties" xmlns:ns3="7bf6766b-cd37-47f4-9114-26842870f289" xmlns:ns4="8c7b60b3-06e4-400a-833b-5d076065761e" targetNamespace="http://schemas.microsoft.com/office/2006/metadata/properties" ma:root="true" ma:fieldsID="1c7e01a1ceb4475276bde970c96c41ba" ns3:_="" ns4:_="">
    <xsd:import namespace="7bf6766b-cd37-47f4-9114-26842870f289"/>
    <xsd:import namespace="8c7b60b3-06e4-400a-833b-5d076065761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f6766b-cd37-47f4-9114-26842870f28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c7b60b3-06e4-400a-833b-5d076065761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F08E8D-91EB-40FD-A49C-4F4679FD05F3}"/>
</file>

<file path=customXml/itemProps2.xml><?xml version="1.0" encoding="utf-8"?>
<ds:datastoreItem xmlns:ds="http://schemas.openxmlformats.org/officeDocument/2006/customXml" ds:itemID="{643998CF-167B-4312-85E7-CE15038B7646}"/>
</file>

<file path=customXml/itemProps3.xml><?xml version="1.0" encoding="utf-8"?>
<ds:datastoreItem xmlns:ds="http://schemas.openxmlformats.org/officeDocument/2006/customXml" ds:itemID="{492B6030-43B8-4A36-840A-B6F5661DC17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Christie, Christopher</dc:creator>
  <cp:keywords/>
  <dc:description/>
  <cp:lastModifiedBy>Proskurovsky, Marina</cp:lastModifiedBy>
  <cp:revision/>
  <dcterms:created xsi:type="dcterms:W3CDTF">2018-11-19T18:58:18Z</dcterms:created>
  <dcterms:modified xsi:type="dcterms:W3CDTF">2023-03-30T15:23:20Z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0x010100618D41966D77954FAE2FFA58616799AC</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