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ibc-my.sharepoint.com/personal/isabelle_honlee_cibc_com/Documents/New ESG Shared Folder/3_Disclosure &amp; Impact Measurement/Sustainability Report/2022 Sustainability Report/Content/ESG Data Tables/"/>
    </mc:Choice>
  </mc:AlternateContent>
  <xr:revisionPtr revIDLastSave="0" documentId="8_{AF608F10-B66B-4B7E-B9E2-F9D3E3091A21}" xr6:coauthVersionLast="47" xr6:coauthVersionMax="47" xr10:uidLastSave="{00000000-0000-0000-0000-000000000000}"/>
  <bookViews>
    <workbookView xWindow="-120" yWindow="-120" windowWidth="29040" windowHeight="15840" xr2:uid="{00000000-000D-0000-FFFF-FFFF00000000}"/>
  </bookViews>
  <sheets>
    <sheet name="Intro" sheetId="10" r:id="rId1"/>
    <sheet name="General" sheetId="15" r:id="rId2"/>
    <sheet name="Governance" sheetId="12" r:id="rId3"/>
    <sheet name="Social" sheetId="11" r:id="rId4"/>
    <sheet name="Sustainable products &amp; solution" sheetId="14" r:id="rId5"/>
    <sheet name="Reference material" sheetId="13" state="hidden" r:id="rId6"/>
    <sheet name="Environment" sheetId="9" r:id="rId7"/>
  </sheets>
  <externalReferences>
    <externalReference r:id="rId8"/>
  </externalReferences>
  <definedNames>
    <definedName name="_xlnm.Print_Area" localSheetId="6">Environment!$A$1:$I$84</definedName>
    <definedName name="_xlnm.Print_Area" localSheetId="4">'Sustainable products &amp; solution'!$A$1:$AW$2</definedName>
    <definedName name="SteamLbstoGJ">[1]Conversion_Factors!$D$11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4" i="11" l="1"/>
  <c r="C93" i="12"/>
  <c r="C79" i="12"/>
  <c r="C22" i="12"/>
  <c r="E11" i="15" l="1"/>
  <c r="D11" i="15"/>
  <c r="C11" i="15"/>
  <c r="E7" i="15"/>
  <c r="D7" i="15"/>
  <c r="C7" i="15"/>
  <c r="E23" i="15"/>
  <c r="D23" i="15"/>
  <c r="C23" i="15"/>
  <c r="C65" i="9" l="1"/>
  <c r="C66" i="9" l="1"/>
  <c r="C108" i="9"/>
  <c r="C107" i="9"/>
  <c r="C106" i="9"/>
  <c r="C105" i="9"/>
  <c r="C104" i="9"/>
  <c r="C93" i="9"/>
  <c r="C109" i="9" l="1"/>
  <c r="C76" i="9"/>
  <c r="C75" i="9"/>
  <c r="C74" i="9"/>
  <c r="C73" i="9"/>
  <c r="C82" i="9" s="1"/>
  <c r="C77" i="9"/>
  <c r="C78" i="9"/>
  <c r="C50" i="9" l="1"/>
  <c r="C49" i="9"/>
  <c r="C48" i="9"/>
  <c r="C54" i="9"/>
  <c r="C55" i="9"/>
  <c r="C57" i="9" l="1"/>
  <c r="C51" i="9"/>
  <c r="C62" i="9"/>
  <c r="C40" i="9" l="1"/>
  <c r="C35" i="9"/>
  <c r="C27" i="9"/>
  <c r="C28" i="9" s="1"/>
  <c r="C22" i="9"/>
  <c r="C18" i="9"/>
  <c r="I94" i="11"/>
  <c r="H94" i="11"/>
  <c r="G94" i="11"/>
  <c r="D12" i="15"/>
  <c r="E12" i="15"/>
  <c r="C12" i="15"/>
  <c r="C41" i="9" l="1"/>
  <c r="D22" i="12"/>
  <c r="C98" i="12" l="1"/>
  <c r="D98" i="12" l="1"/>
  <c r="E98" i="12"/>
  <c r="F98" i="12"/>
  <c r="E61" i="9"/>
  <c r="E62" i="9" s="1"/>
  <c r="H108" i="9" l="1"/>
  <c r="H107" i="9"/>
  <c r="H106" i="9"/>
  <c r="H105" i="9"/>
  <c r="H104" i="9"/>
  <c r="G108" i="9"/>
  <c r="G107" i="9"/>
  <c r="G106" i="9"/>
  <c r="G105" i="9"/>
  <c r="G104" i="9"/>
  <c r="F108" i="9"/>
  <c r="F107" i="9"/>
  <c r="F106" i="9"/>
  <c r="F105" i="9"/>
  <c r="F104" i="9"/>
  <c r="E108" i="9"/>
  <c r="E107" i="9"/>
  <c r="E106" i="9"/>
  <c r="E109" i="9" l="1"/>
  <c r="H109" i="9"/>
  <c r="F109" i="9"/>
  <c r="G109" i="9"/>
  <c r="G27" i="9"/>
  <c r="E27" i="9"/>
  <c r="F27" i="9"/>
  <c r="D18" i="9" l="1"/>
  <c r="G18" i="9"/>
  <c r="G22" i="9"/>
  <c r="E22" i="9" l="1"/>
  <c r="E18" i="9"/>
  <c r="F41" i="9" l="1"/>
  <c r="G41" i="9"/>
  <c r="D62" i="9" l="1"/>
  <c r="E39" i="9" l="1"/>
  <c r="E40" i="9" s="1"/>
  <c r="E41" i="9" s="1"/>
  <c r="D108" i="9" l="1"/>
  <c r="D107" i="9"/>
  <c r="D106" i="9"/>
  <c r="D105" i="9"/>
  <c r="D104" i="9"/>
  <c r="F11" i="9"/>
  <c r="E11" i="9"/>
  <c r="D11" i="9"/>
  <c r="D66" i="9"/>
  <c r="D109" i="9" l="1"/>
  <c r="E8" i="9"/>
  <c r="E28" i="9" s="1"/>
  <c r="F8" i="9" l="1"/>
  <c r="F28" i="9" s="1"/>
  <c r="G8" i="9" l="1"/>
  <c r="C10" i="9" s="1"/>
  <c r="G28" i="9" l="1"/>
  <c r="C11" i="9"/>
  <c r="E9" i="9"/>
  <c r="F9" i="9"/>
  <c r="F10" i="9"/>
  <c r="E10" i="9"/>
  <c r="D93" i="9" l="1"/>
  <c r="D49" i="9" l="1"/>
  <c r="D51" i="9" s="1"/>
  <c r="D39" i="9" l="1"/>
  <c r="D40" i="9" s="1"/>
  <c r="B5" i="13" l="1"/>
  <c r="D34" i="9"/>
  <c r="D35" i="9" s="1"/>
  <c r="D41" i="9" s="1"/>
  <c r="D75" i="9"/>
  <c r="D73" i="9"/>
  <c r="D82" i="9" s="1"/>
  <c r="D80" i="9" l="1"/>
  <c r="D55" i="9" l="1"/>
  <c r="D57" i="9" s="1"/>
  <c r="D27" i="9"/>
  <c r="D28" i="9" s="1"/>
  <c r="D10" i="9" l="1"/>
  <c r="D9" i="9"/>
  <c r="G9" i="9" s="1"/>
  <c r="I22" i="12"/>
  <c r="H22" i="12"/>
  <c r="G22" i="12"/>
  <c r="F22" i="12"/>
  <c r="E22" i="12"/>
</calcChain>
</file>

<file path=xl/sharedStrings.xml><?xml version="1.0" encoding="utf-8"?>
<sst xmlns="http://schemas.openxmlformats.org/spreadsheetml/2006/main" count="1653" uniqueCount="650">
  <si>
    <t>Notes</t>
  </si>
  <si>
    <t xml:space="preserve">Units </t>
  </si>
  <si>
    <t>Team members</t>
  </si>
  <si>
    <r>
      <t>Employees</t>
    </r>
    <r>
      <rPr>
        <b/>
        <vertAlign val="superscript"/>
        <sz val="10"/>
        <color theme="1"/>
        <rFont val="Arial"/>
        <family val="2"/>
      </rPr>
      <t xml:space="preserve">(1) </t>
    </r>
  </si>
  <si>
    <t>Canada</t>
  </si>
  <si>
    <t>N/A</t>
  </si>
  <si>
    <t>U.S. + International</t>
  </si>
  <si>
    <t>Total employees</t>
  </si>
  <si>
    <r>
      <t>Contingent Workers</t>
    </r>
    <r>
      <rPr>
        <b/>
        <vertAlign val="superscript"/>
        <sz val="10"/>
        <color theme="1"/>
        <rFont val="Arial"/>
        <family val="2"/>
      </rPr>
      <t>(2)</t>
    </r>
  </si>
  <si>
    <t xml:space="preserve">Total contingent workers </t>
  </si>
  <si>
    <t>Total team members</t>
  </si>
  <si>
    <t>Gender</t>
  </si>
  <si>
    <t>Women</t>
  </si>
  <si>
    <t>Men</t>
  </si>
  <si>
    <r>
      <t>Total regular employees</t>
    </r>
    <r>
      <rPr>
        <b/>
        <vertAlign val="superscript"/>
        <sz val="8"/>
        <rFont val="Arial"/>
        <family val="2"/>
      </rPr>
      <t>(1)(3)</t>
    </r>
  </si>
  <si>
    <t>Age</t>
  </si>
  <si>
    <t>&lt; 30 years old</t>
  </si>
  <si>
    <t>30 – 50 years old</t>
  </si>
  <si>
    <t>&gt;50 years old</t>
  </si>
  <si>
    <r>
      <t>Total regular employees</t>
    </r>
    <r>
      <rPr>
        <b/>
        <vertAlign val="superscript"/>
        <sz val="10"/>
        <rFont val="Arial"/>
        <family val="2"/>
      </rPr>
      <t>(1)</t>
    </r>
  </si>
  <si>
    <t>Footnotes</t>
  </si>
  <si>
    <t>(1) Regular employees refers to our regular (full-time and part time) employees, who are working or on paid leaves, as at October 31, 2022. Excludes CIBC FirstCaribbean, CIBC Mellon, temporary employees, retirees, unpaid leaves, and contingent workers.</t>
  </si>
  <si>
    <t xml:space="preserve">(2) Contingent workers include staff augmentation workers who are managed by CIBC’s Human Resources through a formal Contingent Worker Program and provide services to CIBC on an as-needed basis through an approved vendor. Excludes CIBC FirstCaribbean and CIBC Mellon. </t>
  </si>
  <si>
    <t>(3) Includes men, women, team members who identify as non-binary and team members that have not self-identified.</t>
  </si>
  <si>
    <t>Units</t>
  </si>
  <si>
    <t>Corporate Governance</t>
  </si>
  <si>
    <r>
      <t>Women directors on CIBC's Board of Directors</t>
    </r>
    <r>
      <rPr>
        <b/>
        <vertAlign val="superscript"/>
        <sz val="10"/>
        <color rgb="FF000000"/>
        <rFont val="Arial"/>
        <family val="2"/>
      </rPr>
      <t>(1)</t>
    </r>
  </si>
  <si>
    <t>%</t>
  </si>
  <si>
    <r>
      <t>50%</t>
    </r>
    <r>
      <rPr>
        <b/>
        <vertAlign val="superscript"/>
        <sz val="10"/>
        <color theme="1"/>
        <rFont val="Arial"/>
        <family val="2"/>
      </rPr>
      <t>(2)</t>
    </r>
  </si>
  <si>
    <t>Business Ethics</t>
  </si>
  <si>
    <t xml:space="preserve">CIBC's Code of Conduct </t>
  </si>
  <si>
    <r>
      <t>Employees trained on CIBC's Code of Conduct</t>
    </r>
    <r>
      <rPr>
        <b/>
        <vertAlign val="superscript"/>
        <sz val="10"/>
        <color rgb="FF000000"/>
        <rFont val="Arial"/>
        <family val="2"/>
      </rPr>
      <t>(3)</t>
    </r>
  </si>
  <si>
    <t>CIBC's Whistleblower Program</t>
  </si>
  <si>
    <t>Number of unresolved regulatory fines/penalties or adverse regulatory findings associated with the whistleblower requirement </t>
  </si>
  <si>
    <t xml:space="preserve">Number of fines and settlements levied on CIBC related to bribery or corruption </t>
  </si>
  <si>
    <t>Political contributions and donations</t>
  </si>
  <si>
    <r>
      <t>Canada</t>
    </r>
    <r>
      <rPr>
        <b/>
        <vertAlign val="superscript"/>
        <sz val="10"/>
        <color rgb="FF000000"/>
        <rFont val="Arial"/>
        <family val="2"/>
      </rPr>
      <t>(4)</t>
    </r>
  </si>
  <si>
    <r>
      <t>$17,090</t>
    </r>
    <r>
      <rPr>
        <b/>
        <vertAlign val="superscript"/>
        <sz val="10"/>
        <rFont val="Arial"/>
        <family val="2"/>
      </rPr>
      <t>(5)</t>
    </r>
  </si>
  <si>
    <r>
      <t>U.S.A.</t>
    </r>
    <r>
      <rPr>
        <b/>
        <vertAlign val="superscript"/>
        <sz val="10"/>
        <color rgb="FF000000"/>
        <rFont val="Arial"/>
        <family val="2"/>
      </rPr>
      <t>(6)</t>
    </r>
  </si>
  <si>
    <t>US$13,075</t>
  </si>
  <si>
    <t>US$11,975</t>
  </si>
  <si>
    <t>US$10,785</t>
  </si>
  <si>
    <t>US$16,155</t>
  </si>
  <si>
    <r>
      <t>US$14,250</t>
    </r>
    <r>
      <rPr>
        <vertAlign val="superscript"/>
        <sz val="10"/>
        <color theme="1"/>
        <rFont val="Arial"/>
        <family val="2"/>
      </rPr>
      <t>(7)</t>
    </r>
  </si>
  <si>
    <r>
      <t>US$12,120</t>
    </r>
    <r>
      <rPr>
        <vertAlign val="superscript"/>
        <sz val="10"/>
        <color theme="1"/>
        <rFont val="Arial"/>
        <family val="2"/>
      </rPr>
      <t>(7)</t>
    </r>
  </si>
  <si>
    <t>Taxes in Canada</t>
  </si>
  <si>
    <t>Income taxes</t>
  </si>
  <si>
    <t xml:space="preserve"> millions</t>
  </si>
  <si>
    <t>Capital taxes</t>
  </si>
  <si>
    <t>Other taxes</t>
  </si>
  <si>
    <r>
      <t>Total taxes</t>
    </r>
    <r>
      <rPr>
        <b/>
        <vertAlign val="superscript"/>
        <sz val="10"/>
        <color rgb="FF000000"/>
        <rFont val="Arial"/>
        <family val="2"/>
      </rPr>
      <t>(8)</t>
    </r>
  </si>
  <si>
    <t>Privacy and information security</t>
  </si>
  <si>
    <r>
      <t>Number of unresolved well-founded privacy complaints from the Office of Privacy Commissioner of Canada (OPC)</t>
    </r>
    <r>
      <rPr>
        <b/>
        <vertAlign val="superscript"/>
        <sz val="10"/>
        <color theme="1"/>
        <rFont val="Arial"/>
        <family val="2"/>
      </rPr>
      <t>(9)</t>
    </r>
  </si>
  <si>
    <r>
      <t>0</t>
    </r>
    <r>
      <rPr>
        <vertAlign val="superscript"/>
        <sz val="10"/>
        <color theme="1"/>
        <rFont val="Arial"/>
        <family val="2"/>
      </rPr>
      <t>(10)</t>
    </r>
  </si>
  <si>
    <r>
      <t>0</t>
    </r>
    <r>
      <rPr>
        <vertAlign val="superscript"/>
        <sz val="10"/>
        <color rgb="FF000000"/>
        <rFont val="Arial"/>
        <family val="2"/>
      </rPr>
      <t>(10)</t>
    </r>
  </si>
  <si>
    <r>
      <t>Number of regulatory privacy findings against CIBC outside of Canada (U.S., Europe, Asia-Pacific, Republic of Colombia or the Caribbean)</t>
    </r>
    <r>
      <rPr>
        <b/>
        <vertAlign val="superscript"/>
        <sz val="10"/>
        <color theme="1"/>
        <rFont val="Arial"/>
        <family val="2"/>
      </rPr>
      <t>(1</t>
    </r>
    <r>
      <rPr>
        <b/>
        <vertAlign val="superscript"/>
        <sz val="10"/>
        <rFont val="Arial"/>
        <family val="2"/>
      </rPr>
      <t>1)</t>
    </r>
  </si>
  <si>
    <r>
      <t xml:space="preserve">Total number of breaches involving a </t>
    </r>
    <r>
      <rPr>
        <b/>
        <sz val="10"/>
        <color rgb="FF000000"/>
        <rFont val="Arial"/>
        <family val="2"/>
      </rPr>
      <t>regulator</t>
    </r>
  </si>
  <si>
    <t>Reporting Breakdown by Region</t>
  </si>
  <si>
    <t>United States of America (U.S.)</t>
  </si>
  <si>
    <t>United Kingdom (UK)</t>
  </si>
  <si>
    <t>Asia-Pacific (APAC)</t>
  </si>
  <si>
    <t xml:space="preserve">Caribbean </t>
  </si>
  <si>
    <t xml:space="preserve">Colombia </t>
  </si>
  <si>
    <r>
      <t>Number of affected i</t>
    </r>
    <r>
      <rPr>
        <b/>
        <sz val="10"/>
        <rFont val="Arial"/>
        <family val="2"/>
      </rPr>
      <t>ndividuals</t>
    </r>
    <r>
      <rPr>
        <b/>
        <vertAlign val="superscript"/>
        <sz val="10"/>
        <rFont val="Arial"/>
        <family val="2"/>
      </rPr>
      <t>(12)</t>
    </r>
  </si>
  <si>
    <t>Commitment to our clients</t>
  </si>
  <si>
    <t>CIBC Enterprise Net Promoter Score Index  (CX NPS)</t>
  </si>
  <si>
    <r>
      <t>62.7</t>
    </r>
    <r>
      <rPr>
        <b/>
        <vertAlign val="superscript"/>
        <sz val="10"/>
        <color theme="1"/>
        <rFont val="Arial"/>
        <family val="2"/>
      </rPr>
      <t>(13)</t>
    </r>
  </si>
  <si>
    <r>
      <t>62.6</t>
    </r>
    <r>
      <rPr>
        <vertAlign val="superscript"/>
        <sz val="10"/>
        <color theme="1"/>
        <rFont val="Arial"/>
        <family val="2"/>
      </rPr>
      <t>(14)</t>
    </r>
  </si>
  <si>
    <r>
      <t>CIBC Client Experience Index (CX Index)</t>
    </r>
    <r>
      <rPr>
        <b/>
        <vertAlign val="superscript"/>
        <sz val="10"/>
        <color theme="1"/>
        <rFont val="Arial"/>
        <family val="2"/>
      </rPr>
      <t>(15)</t>
    </r>
  </si>
  <si>
    <t xml:space="preserve">16 of 20 (or 82% of CX Index value) </t>
  </si>
  <si>
    <r>
      <t>CIBC Client Complaint Appeals Office</t>
    </r>
    <r>
      <rPr>
        <b/>
        <vertAlign val="superscript"/>
        <sz val="12"/>
        <color rgb="FFC00000"/>
        <rFont val="Arial"/>
        <family val="2"/>
      </rPr>
      <t>(16)</t>
    </r>
  </si>
  <si>
    <t>Investigations</t>
  </si>
  <si>
    <t>Banking</t>
  </si>
  <si>
    <t xml:space="preserve">Investments </t>
  </si>
  <si>
    <t>Resolutions to the satisfaction of the client</t>
  </si>
  <si>
    <r>
      <t>38%</t>
    </r>
    <r>
      <rPr>
        <vertAlign val="superscript"/>
        <sz val="10"/>
        <color theme="1"/>
        <rFont val="Arial"/>
        <family val="2"/>
      </rPr>
      <t>(17)</t>
    </r>
  </si>
  <si>
    <r>
      <t>41%</t>
    </r>
    <r>
      <rPr>
        <vertAlign val="superscript"/>
        <sz val="10"/>
        <color theme="1"/>
        <rFont val="Arial"/>
        <family val="2"/>
      </rPr>
      <t>(17)</t>
    </r>
  </si>
  <si>
    <r>
      <t>Average number of calendar days to complete investigations</t>
    </r>
    <r>
      <rPr>
        <b/>
        <vertAlign val="superscript"/>
        <sz val="10"/>
        <color theme="1"/>
        <rFont val="Arial"/>
        <family val="2"/>
      </rPr>
      <t>(18)</t>
    </r>
  </si>
  <si>
    <t>Investments</t>
  </si>
  <si>
    <r>
      <rPr>
        <b/>
        <sz val="10"/>
        <color rgb="FF000000"/>
        <rFont val="Arial"/>
      </rPr>
      <t>Nature of the complaint (service or feature)</t>
    </r>
    <r>
      <rPr>
        <b/>
        <vertAlign val="superscript"/>
        <sz val="10"/>
        <color rgb="FF000000"/>
        <rFont val="Arial"/>
      </rPr>
      <t>(19)(20)</t>
    </r>
  </si>
  <si>
    <t>Agreement</t>
  </si>
  <si>
    <t>Alerts</t>
  </si>
  <si>
    <t>Balance</t>
  </si>
  <si>
    <t>Cancellation</t>
  </si>
  <si>
    <t>Closure</t>
  </si>
  <si>
    <t>Collections</t>
  </si>
  <si>
    <t>Complaint handling</t>
  </si>
  <si>
    <t>Credit limit</t>
  </si>
  <si>
    <t>Creditor Insurance</t>
  </si>
  <si>
    <t>Estate</t>
  </si>
  <si>
    <t>Fees/Charges</t>
  </si>
  <si>
    <t>Financial Advisor services</t>
  </si>
  <si>
    <t>Interest</t>
  </si>
  <si>
    <t>Internet banking/Services</t>
  </si>
  <si>
    <t>Mobile phone banking/Services</t>
  </si>
  <si>
    <t>Opening</t>
  </si>
  <si>
    <t>Overdraft</t>
  </si>
  <si>
    <t>Payment</t>
  </si>
  <si>
    <t>Power of Attorney</t>
  </si>
  <si>
    <t>Renewal</t>
  </si>
  <si>
    <t>Safety deposit box</t>
  </si>
  <si>
    <t>Statement</t>
  </si>
  <si>
    <t>Telephone banking/services</t>
  </si>
  <si>
    <t>Teller services</t>
  </si>
  <si>
    <t>Transaction</t>
  </si>
  <si>
    <t>Transfer</t>
  </si>
  <si>
    <t>Other</t>
  </si>
  <si>
    <t xml:space="preserve">Total </t>
  </si>
  <si>
    <r>
      <rPr>
        <b/>
        <sz val="10"/>
        <color rgb="FF000000"/>
        <rFont val="Arial"/>
      </rPr>
      <t>Products or services to which complaints are related</t>
    </r>
    <r>
      <rPr>
        <b/>
        <vertAlign val="superscript"/>
        <sz val="10"/>
        <color rgb="FF000000"/>
        <rFont val="Arial"/>
      </rPr>
      <t>(19)(21)</t>
    </r>
  </si>
  <si>
    <t xml:space="preserve">Transaction accounts </t>
  </si>
  <si>
    <t>Credit card</t>
  </si>
  <si>
    <t>Debit card</t>
  </si>
  <si>
    <t>HELOC</t>
  </si>
  <si>
    <t>Insurance</t>
  </si>
  <si>
    <t>Investment</t>
  </si>
  <si>
    <t>Line of Credit</t>
  </si>
  <si>
    <t>Loan</t>
  </si>
  <si>
    <t>Mortgage</t>
  </si>
  <si>
    <t>Prepaid Card</t>
  </si>
  <si>
    <t>Human rights</t>
  </si>
  <si>
    <r>
      <t>Mandatory human rights training hours</t>
    </r>
    <r>
      <rPr>
        <b/>
        <vertAlign val="superscript"/>
        <sz val="10"/>
        <color rgb="FF000000"/>
        <rFont val="Arial"/>
        <family val="2"/>
      </rPr>
      <t>(22)(23)</t>
    </r>
  </si>
  <si>
    <t>hours</t>
  </si>
  <si>
    <r>
      <t>Inclusion and diversity training hours</t>
    </r>
    <r>
      <rPr>
        <b/>
        <vertAlign val="superscript"/>
        <sz val="10"/>
        <color rgb="FF000000"/>
        <rFont val="Arial"/>
        <family val="2"/>
      </rPr>
      <t>(22)</t>
    </r>
  </si>
  <si>
    <t xml:space="preserve">Total human rights and inclusion hours  </t>
  </si>
  <si>
    <t>Suppliers</t>
  </si>
  <si>
    <r>
      <t>Goods and services procured in Canada</t>
    </r>
    <r>
      <rPr>
        <b/>
        <vertAlign val="superscript"/>
        <sz val="10"/>
        <color rgb="FF000000"/>
        <rFont val="Arial"/>
        <family val="2"/>
      </rPr>
      <t>(24)</t>
    </r>
  </si>
  <si>
    <t>billions</t>
  </si>
  <si>
    <r>
      <rPr>
        <vertAlign val="superscript"/>
        <sz val="10"/>
        <color theme="1"/>
        <rFont val="Arial"/>
        <family val="2"/>
      </rPr>
      <t xml:space="preserve">(1) </t>
    </r>
    <r>
      <rPr>
        <sz val="10"/>
        <color theme="1"/>
        <rFont val="Arial"/>
        <family val="2"/>
      </rPr>
      <t>All data is based on self-identification voluntarily disclosed as of October 31.</t>
    </r>
  </si>
  <si>
    <r>
      <rPr>
        <vertAlign val="superscript"/>
        <sz val="10"/>
        <color theme="1"/>
        <rFont val="Arial"/>
        <family val="2"/>
      </rPr>
      <t xml:space="preserve">(2) </t>
    </r>
    <r>
      <rPr>
        <sz val="10"/>
        <color theme="1"/>
        <rFont val="Arial"/>
        <family val="2"/>
      </rPr>
      <t>Effective November 1, 2022, CIBC appointed William F. Morneau to its Board of Directors and the representation of women became 46.7%.</t>
    </r>
  </si>
  <si>
    <r>
      <rPr>
        <vertAlign val="superscript"/>
        <sz val="10"/>
        <color theme="1"/>
        <rFont val="Arial"/>
        <family val="2"/>
      </rPr>
      <t>(3)</t>
    </r>
    <r>
      <rPr>
        <sz val="10"/>
        <color theme="1"/>
        <rFont val="Arial"/>
        <family val="2"/>
      </rPr>
      <t xml:space="preserve"> CIBC FirstCaribbean and CIBC Mellon are not included as these team members complete Code of Conduct training on different learning management systems. Statistics are based on completions from active team members as of October 31, 2022 and do not include team members who were terminated or on leave as of this date.  </t>
    </r>
  </si>
  <si>
    <r>
      <rPr>
        <vertAlign val="superscript"/>
        <sz val="10"/>
        <color theme="1"/>
        <rFont val="Arial"/>
        <family val="2"/>
      </rPr>
      <t xml:space="preserve">(4) </t>
    </r>
    <r>
      <rPr>
        <sz val="10"/>
        <color theme="1"/>
        <rFont val="Arial"/>
        <family val="2"/>
      </rPr>
      <t xml:space="preserve">As of November 1, 2019, CIBC prohibits contributions to federal or provincial political parties, candidates or electoral district associations, and does not donate to municipal politicians in Canada. </t>
    </r>
  </si>
  <si>
    <r>
      <rPr>
        <vertAlign val="superscript"/>
        <sz val="10"/>
        <color theme="1"/>
        <rFont val="Arial"/>
        <family val="2"/>
      </rPr>
      <t xml:space="preserve">(5) </t>
    </r>
    <r>
      <rPr>
        <sz val="10"/>
        <color theme="1"/>
        <rFont val="Arial"/>
        <family val="2"/>
      </rPr>
      <t>Canadian donations to provincial parties in 2019. There were no donations at the federal or municipal levels.</t>
    </r>
  </si>
  <si>
    <r>
      <rPr>
        <vertAlign val="superscript"/>
        <sz val="10"/>
        <color theme="1"/>
        <rFont val="Arial"/>
        <family val="2"/>
      </rPr>
      <t>(6)</t>
    </r>
    <r>
      <rPr>
        <sz val="10"/>
        <color theme="1"/>
        <rFont val="Arial"/>
        <family val="2"/>
      </rPr>
      <t xml:space="preserve"> In the U.S., as a state-chartered bank, CIBC contributes to candidates and political committees at the state and local levels, subject to limits set by each jurisdiction. We have a Political Action Committee (PAC) registered with the Federal Election Commission (FEC). The CIBC PAC is supported entirely by voluntary employee contributions. These contributions to the PAC are reported to the FEC and the relevant election commissions and are publicly disclosed. </t>
    </r>
  </si>
  <si>
    <r>
      <rPr>
        <vertAlign val="superscript"/>
        <sz val="10"/>
        <color theme="1"/>
        <rFont val="Arial"/>
        <family val="2"/>
      </rPr>
      <t xml:space="preserve">(7) </t>
    </r>
    <r>
      <rPr>
        <sz val="10"/>
        <color theme="1"/>
        <rFont val="Arial"/>
        <family val="2"/>
      </rPr>
      <t>U.S. contribution amounts have been restated.</t>
    </r>
  </si>
  <si>
    <r>
      <rPr>
        <vertAlign val="superscript"/>
        <sz val="10"/>
        <color theme="1"/>
        <rFont val="Arial"/>
        <family val="2"/>
      </rPr>
      <t>(8)</t>
    </r>
    <r>
      <rPr>
        <sz val="10"/>
        <color theme="1"/>
        <rFont val="Arial"/>
        <family val="2"/>
      </rPr>
      <t xml:space="preserve"> For the year ended October 31, 2022, the CIBC group of companies recognized a total of $1.9 billion in taxes paid or payable to all levels of government in Canada. This total consisted of $1.1 billion in current income tax expenses recognized in the Statement of Income and the Statement of Other Comprehensive Income, $84 million in capital taxes recognized in the Statement of Income and $736 million in other taxes, which includes sales taxes (GST/HST and provincial), payroll taxes (employer portion), property taxes and business taxes. The taxes payable to the Canadian Federal government do not include the changes from the 2022 budget legislation which became substantively enacted in December 2022. The legislation includes the introduction of a one-time 15% Canada Recovery Dividend tax (CRD) on banks and life insurer groups, based on the average of 2020 and 2021 taxable income in excess of $1.0 billion, and a 1.5% increase in the tax rate applied to taxable income in excess of $100 million earned by banks and life insurers effective for April 7, 2022 and onwards.  We account for income tax measures once they become substantively enacted, which is generally interpreted to occur at the point of a third reading in a Canadian Parliament held by a minority government, which had not occurred as at October 31, 2022 and so the effects will be included in the 2023 financial results.</t>
    </r>
  </si>
  <si>
    <r>
      <rPr>
        <vertAlign val="superscript"/>
        <sz val="10"/>
        <color theme="1"/>
        <rFont val="Arial"/>
        <family val="2"/>
      </rPr>
      <t>(9)</t>
    </r>
    <r>
      <rPr>
        <sz val="10"/>
        <color theme="1"/>
        <rFont val="Arial"/>
        <family val="2"/>
      </rPr>
      <t xml:space="preserve"> In 2022, we enhanced the description of this metric by adding ‘well-founded’. This revision had no impact on our internal methodology. The Office of the Privacy Commissioner of Canada (OPC) defines “well-founded” to mean the organization contravened a provision of the Privacy Act or Personal Information Protection and Electronic Documents Act (PIPEDA).  </t>
    </r>
  </si>
  <si>
    <r>
      <rPr>
        <vertAlign val="superscript"/>
        <sz val="10"/>
        <color theme="1"/>
        <rFont val="Arial"/>
        <family val="2"/>
      </rPr>
      <t xml:space="preserve">(10) </t>
    </r>
    <r>
      <rPr>
        <sz val="10"/>
        <color theme="1"/>
        <rFont val="Arial"/>
        <family val="2"/>
      </rPr>
      <t xml:space="preserve">In 2021, the privacy performance metric was revised to focus on the number of unresolved privacy findings against CIBC by regulators. The reported number for 2020 was restated to reflect this revised metric. Excludes CIBC Mellon. </t>
    </r>
  </si>
  <si>
    <r>
      <rPr>
        <vertAlign val="superscript"/>
        <sz val="10"/>
        <color theme="1"/>
        <rFont val="Arial"/>
        <family val="2"/>
      </rPr>
      <t>(11)</t>
    </r>
    <r>
      <rPr>
        <sz val="10"/>
        <color theme="1"/>
        <rFont val="Arial"/>
        <family val="2"/>
      </rPr>
      <t xml:space="preserve"> Each region has a designated privacy representative or team with expertise in relevant local legislation and regulation who is responsible for managing and reporting privacy findings in their respective region. CIBC FirstCaribbean and CIBC Cayman Bank each maintain their own privacy program including policies and processes. Includes U.S., Europe, the Asia-Pacific region, Republic of Colombia and the Caribbean.</t>
    </r>
  </si>
  <si>
    <r>
      <rPr>
        <vertAlign val="superscript"/>
        <sz val="10"/>
        <color theme="1"/>
        <rFont val="Arial"/>
        <family val="2"/>
      </rPr>
      <t xml:space="preserve">(12) </t>
    </r>
    <r>
      <rPr>
        <sz val="10"/>
        <color theme="1"/>
        <rFont val="Arial"/>
        <family val="2"/>
      </rPr>
      <t>Affected individuals impacted by total number of breaches involving a regulator. Individuals includes all populations where personal information was breached.</t>
    </r>
  </si>
  <si>
    <r>
      <rPr>
        <vertAlign val="superscript"/>
        <sz val="10"/>
        <color theme="1"/>
        <rFont val="Arial"/>
        <family val="2"/>
      </rPr>
      <t>(13)</t>
    </r>
    <r>
      <rPr>
        <sz val="10"/>
        <color theme="1"/>
        <rFont val="Arial"/>
        <family val="2"/>
      </rPr>
      <t xml:space="preserve"> We annually review the CX NPS measure. In 2022, we included adjustments to better reflect our clients’ experience in certain business areas at CIBC, which increased the 2022 measure from 62.0 to 62.7. This adjustment did not impact the CX NPS results reported in prior years. </t>
    </r>
  </si>
  <si>
    <r>
      <rPr>
        <vertAlign val="superscript"/>
        <sz val="10"/>
        <color theme="1"/>
        <rFont val="Arial"/>
        <family val="2"/>
      </rPr>
      <t>(14)</t>
    </r>
    <r>
      <rPr>
        <sz val="10"/>
        <color theme="1"/>
        <rFont val="Arial"/>
        <family val="2"/>
      </rPr>
      <t xml:space="preserve"> Our 2021 CX NPS, which was 64.4, has been adjusted to 62.6 because we expanded our CX NPS measure in 2021 to better reflect our client's experience across CIBC and increase the breadth of feedback we collect. The 62.6 adjusted NPS is the basis of our CX NPS in 2022.</t>
    </r>
  </si>
  <si>
    <r>
      <rPr>
        <vertAlign val="superscript"/>
        <sz val="10"/>
        <color theme="1"/>
        <rFont val="Arial"/>
        <family val="2"/>
      </rPr>
      <t>(15)</t>
    </r>
    <r>
      <rPr>
        <sz val="10"/>
        <color theme="1"/>
        <rFont val="Arial"/>
        <family val="2"/>
      </rPr>
      <t xml:space="preserve"> In 2023, the CX NPS metric will be replaced with the Client Experience Index (CX Index) metric as it is a more comprehensive assessment of our client experience program. The CX NPS is a subset of the CX Index. The CX Index is an enterprise-wide dashboard comprised of 20 internal and external client experience metrics.  Excludes CIBC FirstCaribbean and the Asia-Pacific. Performance data reflects the number of metrics that achieved results above or within 5% of established targets.</t>
    </r>
  </si>
  <si>
    <r>
      <rPr>
        <vertAlign val="superscript"/>
        <sz val="10"/>
        <rFont val="Arial"/>
        <family val="2"/>
      </rPr>
      <t>(16)</t>
    </r>
    <r>
      <rPr>
        <sz val="10"/>
        <rFont val="Arial"/>
        <family val="2"/>
      </rPr>
      <t xml:space="preserve"> Canada only.</t>
    </r>
  </si>
  <si>
    <r>
      <rPr>
        <vertAlign val="superscript"/>
        <sz val="10"/>
        <rFont val="Arial"/>
        <family val="2"/>
      </rPr>
      <t>(17)</t>
    </r>
    <r>
      <rPr>
        <sz val="10"/>
        <rFont val="Arial"/>
        <family val="2"/>
      </rPr>
      <t xml:space="preserve"> CIBC self-reporting.  The methodology for reporting ‘Client Satisfaction’ was revised in 2022 with the introduction of a new complaint management system. Results for 2021 and 2020 have been restated to only include ‘Satisfied’ client resolutions</t>
    </r>
  </si>
  <si>
    <r>
      <rPr>
        <vertAlign val="superscript"/>
        <sz val="10"/>
        <rFont val="Arial"/>
        <family val="2"/>
      </rPr>
      <t>(18)</t>
    </r>
    <r>
      <rPr>
        <sz val="10"/>
        <rFont val="Arial"/>
        <family val="2"/>
      </rPr>
      <t xml:space="preserve"> Data reported for fiscal year</t>
    </r>
  </si>
  <si>
    <r>
      <t>(19)</t>
    </r>
    <r>
      <rPr>
        <sz val="10"/>
        <color theme="1"/>
        <rFont val="Arial"/>
        <family val="2"/>
      </rPr>
      <t xml:space="preserve"> Data is representative of the in-force period of Bill C-86 (June 30, 2022 – October 31, 2022).</t>
    </r>
  </si>
  <si>
    <r>
      <t>(20)</t>
    </r>
    <r>
      <rPr>
        <sz val="10"/>
        <color theme="1"/>
        <rFont val="Arial"/>
        <family val="2"/>
      </rPr>
      <t xml:space="preserve"> The following categories had zero complaints during this period: alerts, credit limit, mobile phone banking / services, opening, overdraft, renewal, and teller services. </t>
    </r>
  </si>
  <si>
    <r>
      <t>(21)</t>
    </r>
    <r>
      <rPr>
        <sz val="10"/>
        <color theme="1"/>
        <rFont val="Arial"/>
        <family val="2"/>
      </rPr>
      <t xml:space="preserve"> There were no complaints related to prepaid cards during this period.</t>
    </r>
  </si>
  <si>
    <r>
      <rPr>
        <vertAlign val="superscript"/>
        <sz val="10"/>
        <color rgb="FF000000"/>
        <rFont val="Arial"/>
      </rPr>
      <t xml:space="preserve">(22) </t>
    </r>
    <r>
      <rPr>
        <sz val="10"/>
        <color rgb="FF000000"/>
        <rFont val="Arial"/>
      </rPr>
      <t xml:space="preserve">Total training time is the sum of the expected training hours for each course, which is calculated by multiplying the number of unique learners that have completed each relevant training course by the expected duration of each training course. This includes employees and contingent workers who were active at any point between November 1, 2021 – October 31, 2022 but may not be an active team member as at October 31, 2022. </t>
    </r>
  </si>
  <si>
    <r>
      <rPr>
        <vertAlign val="superscript"/>
        <sz val="10"/>
        <color theme="1"/>
        <rFont val="Arial"/>
        <family val="2"/>
      </rPr>
      <t xml:space="preserve">(23) </t>
    </r>
    <r>
      <rPr>
        <sz val="10"/>
        <color theme="1"/>
        <rFont val="Arial"/>
        <family val="2"/>
      </rPr>
      <t xml:space="preserve">Mandatory human rights training hours includes health and safety training hours, which accounted for 7,379 hours as at October 31, 2022. Excludes additional health and safety training hours, such as for specific roles and for specific lines of business.   </t>
    </r>
  </si>
  <si>
    <r>
      <rPr>
        <vertAlign val="superscript"/>
        <sz val="10"/>
        <color theme="1"/>
        <rFont val="Arial"/>
        <family val="2"/>
      </rPr>
      <t xml:space="preserve">(24) </t>
    </r>
    <r>
      <rPr>
        <sz val="10"/>
        <color theme="1"/>
        <rFont val="Arial"/>
        <family val="2"/>
      </rPr>
      <t>This metric includes sales tax (GST/HST and provincial).</t>
    </r>
  </si>
  <si>
    <t>Employee engagement</t>
  </si>
  <si>
    <t xml:space="preserve">Employee engagement score </t>
  </si>
  <si>
    <r>
      <t>90%Ϯ</t>
    </r>
    <r>
      <rPr>
        <b/>
        <vertAlign val="superscript"/>
        <sz val="10"/>
        <color rgb="FF000000"/>
        <rFont val="Arial"/>
        <family val="2"/>
      </rPr>
      <t>(2)</t>
    </r>
  </si>
  <si>
    <t>89%Ϯ</t>
  </si>
  <si>
    <t>90%Ϯ</t>
  </si>
  <si>
    <t xml:space="preserve">Talent segment </t>
  </si>
  <si>
    <t>Learning and development (L&amp;D)</t>
  </si>
  <si>
    <r>
      <t>Global investment in learning and development</t>
    </r>
    <r>
      <rPr>
        <b/>
        <vertAlign val="superscript"/>
        <sz val="10"/>
        <color theme="1"/>
        <rFont val="Arial"/>
        <family val="2"/>
      </rPr>
      <t>(3)</t>
    </r>
  </si>
  <si>
    <t>millions</t>
  </si>
  <si>
    <t>Average training cost per employee</t>
  </si>
  <si>
    <t xml:space="preserve">dollars </t>
  </si>
  <si>
    <r>
      <t>Average training hours per employee</t>
    </r>
    <r>
      <rPr>
        <b/>
        <vertAlign val="superscript"/>
        <sz val="10"/>
        <color theme="1"/>
        <rFont val="Arial"/>
        <family val="2"/>
      </rPr>
      <t>(4)</t>
    </r>
  </si>
  <si>
    <r>
      <t>Average training hours by gender</t>
    </r>
    <r>
      <rPr>
        <b/>
        <vertAlign val="superscript"/>
        <sz val="10"/>
        <color theme="1"/>
        <rFont val="Arial"/>
        <family val="2"/>
      </rPr>
      <t>(5)</t>
    </r>
  </si>
  <si>
    <t>Average training hours per level</t>
  </si>
  <si>
    <t>Vice President +</t>
  </si>
  <si>
    <t>People manager</t>
  </si>
  <si>
    <t xml:space="preserve">Individual contributor </t>
  </si>
  <si>
    <r>
      <t>Turnover</t>
    </r>
    <r>
      <rPr>
        <b/>
        <vertAlign val="superscript"/>
        <sz val="12"/>
        <color rgb="FFC00000"/>
        <rFont val="Arial"/>
        <family val="2"/>
      </rPr>
      <t xml:space="preserve">(6) </t>
    </r>
  </si>
  <si>
    <r>
      <t>Voluntary turnover</t>
    </r>
    <r>
      <rPr>
        <b/>
        <vertAlign val="superscript"/>
        <sz val="14"/>
        <color theme="1"/>
        <rFont val="Arial"/>
        <family val="2"/>
      </rPr>
      <t>(7)</t>
    </r>
  </si>
  <si>
    <t>Global</t>
  </si>
  <si>
    <r>
      <t>Involuntary turnover</t>
    </r>
    <r>
      <rPr>
        <b/>
        <vertAlign val="superscript"/>
        <sz val="14"/>
        <color theme="1"/>
        <rFont val="Arial"/>
        <family val="2"/>
      </rPr>
      <t>(8)</t>
    </r>
  </si>
  <si>
    <t>2.0% </t>
  </si>
  <si>
    <t>1.3% </t>
  </si>
  <si>
    <t>1.3%  </t>
  </si>
  <si>
    <t>Canada </t>
  </si>
  <si>
    <t>1.2%  </t>
  </si>
  <si>
    <t>1.8%  </t>
  </si>
  <si>
    <r>
      <t>Total turnover</t>
    </r>
    <r>
      <rPr>
        <b/>
        <vertAlign val="superscript"/>
        <sz val="14"/>
        <color theme="1"/>
        <rFont val="Arial"/>
        <family val="2"/>
      </rPr>
      <t>(9)</t>
    </r>
  </si>
  <si>
    <r>
      <t>Voluntary turnover by talent segment</t>
    </r>
    <r>
      <rPr>
        <b/>
        <vertAlign val="superscript"/>
        <sz val="11"/>
        <rFont val="Arial"/>
        <family val="2"/>
      </rPr>
      <t>(5)</t>
    </r>
  </si>
  <si>
    <t xml:space="preserve">Women </t>
  </si>
  <si>
    <t xml:space="preserve">People of colour </t>
  </si>
  <si>
    <r>
      <t>Voluntary turnover by age group</t>
    </r>
    <r>
      <rPr>
        <b/>
        <vertAlign val="superscript"/>
        <sz val="11"/>
        <color theme="1"/>
        <rFont val="Arial"/>
        <family val="2"/>
      </rPr>
      <t>(10)</t>
    </r>
  </si>
  <si>
    <t>&lt;30 years old</t>
  </si>
  <si>
    <t>30 - 50 years old</t>
  </si>
  <si>
    <t xml:space="preserve">&gt;50 years old </t>
  </si>
  <si>
    <t xml:space="preserve">Financial benefits </t>
  </si>
  <si>
    <t xml:space="preserve">Employee compensation and benefits </t>
  </si>
  <si>
    <t xml:space="preserve">Eligible employees invested in CIBC common shares through the Employee Share Purchase Plan in Canada </t>
  </si>
  <si>
    <t>Matching contributions co-invested by CIBC towards the purchase of shares for our employees</t>
  </si>
  <si>
    <r>
      <t>Workplace accidents</t>
    </r>
    <r>
      <rPr>
        <b/>
        <vertAlign val="superscript"/>
        <sz val="11"/>
        <color rgb="FF000000"/>
        <rFont val="Arial"/>
        <family val="2"/>
      </rPr>
      <t>(11)</t>
    </r>
  </si>
  <si>
    <r>
      <t>Minor workplace injuries</t>
    </r>
    <r>
      <rPr>
        <b/>
        <vertAlign val="superscript"/>
        <sz val="10"/>
        <color theme="1"/>
        <rFont val="Arial"/>
        <family val="2"/>
      </rPr>
      <t>(12)</t>
    </r>
  </si>
  <si>
    <t>Number of Injuries</t>
  </si>
  <si>
    <r>
      <t>Disabling workplace injuries</t>
    </r>
    <r>
      <rPr>
        <b/>
        <vertAlign val="superscript"/>
        <sz val="10"/>
        <color theme="1"/>
        <rFont val="Arial"/>
        <family val="2"/>
      </rPr>
      <t>(13)</t>
    </r>
  </si>
  <si>
    <r>
      <t>Total injury frequency rate</t>
    </r>
    <r>
      <rPr>
        <b/>
        <vertAlign val="superscript"/>
        <sz val="10"/>
        <color theme="1"/>
        <rFont val="Arial"/>
        <family val="2"/>
      </rPr>
      <t>(14)</t>
    </r>
    <r>
      <rPr>
        <b/>
        <sz val="10"/>
        <color theme="1"/>
        <rFont val="Arial"/>
        <family val="2"/>
      </rPr>
      <t> </t>
    </r>
  </si>
  <si>
    <t>Rate</t>
  </si>
  <si>
    <t>1.29 </t>
  </si>
  <si>
    <t>1.62 </t>
  </si>
  <si>
    <t>1.35 </t>
  </si>
  <si>
    <r>
      <t>Lost-time injury frequency rate</t>
    </r>
    <r>
      <rPr>
        <b/>
        <vertAlign val="superscript"/>
        <sz val="10"/>
        <color theme="1"/>
        <rFont val="Arial"/>
        <family val="2"/>
      </rPr>
      <t>(14)</t>
    </r>
    <r>
      <rPr>
        <b/>
        <sz val="10"/>
        <color theme="1"/>
        <rFont val="Arial"/>
        <family val="2"/>
      </rPr>
      <t> </t>
    </r>
  </si>
  <si>
    <t>0.19 </t>
  </si>
  <si>
    <t>0.21 </t>
  </si>
  <si>
    <t>0.24 </t>
  </si>
  <si>
    <t>Fatalities</t>
  </si>
  <si>
    <t xml:space="preserve">Number of fatalities </t>
  </si>
  <si>
    <r>
      <t>Absenteeism rate</t>
    </r>
    <r>
      <rPr>
        <b/>
        <vertAlign val="superscript"/>
        <sz val="14"/>
        <color theme="1"/>
        <rFont val="Arial"/>
        <family val="2"/>
      </rPr>
      <t>(15)</t>
    </r>
  </si>
  <si>
    <t>1.1% </t>
  </si>
  <si>
    <t>0.8% </t>
  </si>
  <si>
    <t>0.7% </t>
  </si>
  <si>
    <r>
      <t>Inclusion at work</t>
    </r>
    <r>
      <rPr>
        <b/>
        <vertAlign val="superscript"/>
        <sz val="14"/>
        <color theme="1"/>
        <rFont val="Arial"/>
        <family val="2"/>
      </rPr>
      <t>(16)</t>
    </r>
  </si>
  <si>
    <r>
      <t>Board and executive leadership representation at CIBC</t>
    </r>
    <r>
      <rPr>
        <b/>
        <vertAlign val="superscript"/>
        <sz val="12"/>
        <color rgb="FFC00000"/>
        <rFont val="Arial"/>
        <family val="2"/>
      </rPr>
      <t xml:space="preserve">  </t>
    </r>
  </si>
  <si>
    <t>CIBC's Board of Directors</t>
  </si>
  <si>
    <t>Women (Global)  </t>
  </si>
  <si>
    <r>
      <t>50%</t>
    </r>
    <r>
      <rPr>
        <b/>
        <vertAlign val="superscript"/>
        <sz val="10"/>
        <rFont val="Arial"/>
        <family val="2"/>
      </rPr>
      <t>(17) </t>
    </r>
    <r>
      <rPr>
        <b/>
        <sz val="10"/>
        <rFont val="Arial"/>
        <family val="2"/>
      </rPr>
      <t> </t>
    </r>
  </si>
  <si>
    <t>50%   </t>
  </si>
  <si>
    <t>40%  </t>
  </si>
  <si>
    <r>
      <t>People of colour (Global)</t>
    </r>
    <r>
      <rPr>
        <b/>
        <vertAlign val="superscript"/>
        <sz val="10"/>
        <color theme="1"/>
        <rFont val="Arial"/>
        <family val="2"/>
      </rPr>
      <t>(18)</t>
    </r>
    <r>
      <rPr>
        <b/>
        <sz val="10"/>
        <color theme="1"/>
        <rFont val="Arial"/>
        <family val="2"/>
      </rPr>
      <t>  </t>
    </r>
  </si>
  <si>
    <t>14%    </t>
  </si>
  <si>
    <t>7%    </t>
  </si>
  <si>
    <t>7%   </t>
  </si>
  <si>
    <r>
      <t xml:space="preserve">      Black community (Global)</t>
    </r>
    <r>
      <rPr>
        <b/>
        <vertAlign val="superscript"/>
        <sz val="10"/>
        <color theme="1"/>
        <rFont val="Arial"/>
        <family val="2"/>
      </rPr>
      <t>(19)  </t>
    </r>
  </si>
  <si>
    <t>7%  </t>
  </si>
  <si>
    <r>
      <t>Indigenous peoples (Canada)</t>
    </r>
    <r>
      <rPr>
        <b/>
        <vertAlign val="superscript"/>
        <sz val="10"/>
        <color theme="1"/>
        <rFont val="Arial"/>
        <family val="2"/>
      </rPr>
      <t>(20)  </t>
    </r>
  </si>
  <si>
    <t>0%   </t>
  </si>
  <si>
    <t>0%  </t>
  </si>
  <si>
    <r>
      <t>Persons with disabilities (Canada)</t>
    </r>
    <r>
      <rPr>
        <b/>
        <vertAlign val="superscript"/>
        <sz val="10"/>
        <color theme="1"/>
        <rFont val="Arial"/>
        <family val="2"/>
      </rPr>
      <t>(21)</t>
    </r>
    <r>
      <rPr>
        <b/>
        <sz val="10"/>
        <color theme="1"/>
        <rFont val="Arial"/>
        <family val="2"/>
      </rPr>
      <t>  </t>
    </r>
  </si>
  <si>
    <r>
      <t>LGBTQ+ community (Global)</t>
    </r>
    <r>
      <rPr>
        <b/>
        <vertAlign val="superscript"/>
        <sz val="10"/>
        <color theme="1"/>
        <rFont val="Arial"/>
        <family val="2"/>
      </rPr>
      <t> </t>
    </r>
    <r>
      <rPr>
        <b/>
        <sz val="10"/>
        <color theme="1"/>
        <rFont val="Arial"/>
        <family val="2"/>
      </rPr>
      <t>  </t>
    </r>
  </si>
  <si>
    <r>
      <t>Board-approved executive roles</t>
    </r>
    <r>
      <rPr>
        <b/>
        <vertAlign val="superscript"/>
        <sz val="10"/>
        <color theme="1"/>
        <rFont val="Arial"/>
        <family val="2"/>
      </rPr>
      <t>(22)</t>
    </r>
  </si>
  <si>
    <t>38%†  </t>
  </si>
  <si>
    <t>38%†   </t>
  </si>
  <si>
    <t>33%†   </t>
  </si>
  <si>
    <t>32%†  </t>
  </si>
  <si>
    <t>24%†  </t>
  </si>
  <si>
    <t>23%†    </t>
  </si>
  <si>
    <t>20%†   </t>
  </si>
  <si>
    <t>18%†</t>
  </si>
  <si>
    <r>
      <t xml:space="preserve">       Black community (Global)</t>
    </r>
    <r>
      <rPr>
        <b/>
        <vertAlign val="superscript"/>
        <sz val="10"/>
        <color theme="1"/>
        <rFont val="Arial"/>
        <family val="2"/>
      </rPr>
      <t>(19)  </t>
    </r>
  </si>
  <si>
    <t>3%†  </t>
  </si>
  <si>
    <t>3%†   </t>
  </si>
  <si>
    <t>1%†  </t>
  </si>
  <si>
    <t>1%   </t>
  </si>
  <si>
    <t>1%  </t>
  </si>
  <si>
    <t>11%  </t>
  </si>
  <si>
    <t>12%   </t>
  </si>
  <si>
    <t>3%  </t>
  </si>
  <si>
    <t>3%   </t>
  </si>
  <si>
    <t>2%  </t>
  </si>
  <si>
    <r>
      <t>Representation in management and professional roles at CIBC</t>
    </r>
    <r>
      <rPr>
        <b/>
        <vertAlign val="superscript"/>
        <sz val="12"/>
        <color rgb="FFC00000"/>
        <rFont val="Arial"/>
      </rPr>
      <t>(23)(24)</t>
    </r>
  </si>
  <si>
    <t>Women (Global) </t>
  </si>
  <si>
    <t>People of colour (Global)</t>
  </si>
  <si>
    <t>    Black community (Global)</t>
  </si>
  <si>
    <r>
      <t>Indigenous peoples (Canada)</t>
    </r>
    <r>
      <rPr>
        <b/>
        <vertAlign val="superscript"/>
        <sz val="10"/>
        <color theme="1"/>
        <rFont val="Arial"/>
        <family val="2"/>
      </rPr>
      <t>(20) </t>
    </r>
  </si>
  <si>
    <r>
      <t>Persons with disabilities (Canada)</t>
    </r>
    <r>
      <rPr>
        <b/>
        <vertAlign val="superscript"/>
        <sz val="10"/>
        <color theme="1"/>
        <rFont val="Arial"/>
        <family val="2"/>
      </rPr>
      <t>(21) </t>
    </r>
    <r>
      <rPr>
        <b/>
        <sz val="10"/>
        <color theme="1"/>
        <rFont val="Arial"/>
        <family val="2"/>
      </rPr>
      <t> </t>
    </r>
  </si>
  <si>
    <r>
      <t>LGBTQ+ community (Global)</t>
    </r>
    <r>
      <rPr>
        <b/>
        <vertAlign val="superscript"/>
        <sz val="10"/>
        <color theme="1"/>
        <rFont val="Arial"/>
        <family val="2"/>
      </rPr>
      <t> </t>
    </r>
    <r>
      <rPr>
        <b/>
        <sz val="10"/>
        <color theme="1"/>
        <rFont val="Arial"/>
        <family val="2"/>
      </rPr>
      <t> </t>
    </r>
  </si>
  <si>
    <r>
      <t>Workforce representation of women</t>
    </r>
    <r>
      <rPr>
        <b/>
        <vertAlign val="superscript"/>
        <sz val="12"/>
        <color rgb="FFC00000"/>
        <rFont val="Arial"/>
      </rPr>
      <t>(24)(25)</t>
    </r>
  </si>
  <si>
    <t>Global workforce</t>
  </si>
  <si>
    <t>55% </t>
  </si>
  <si>
    <t xml:space="preserve">Total external hires </t>
  </si>
  <si>
    <t>53% </t>
  </si>
  <si>
    <t>50%  </t>
  </si>
  <si>
    <t>49%  </t>
  </si>
  <si>
    <t xml:space="preserve">Promotions </t>
  </si>
  <si>
    <t>54% </t>
  </si>
  <si>
    <t>C-Suite (EVP and above who are direct reports of the CEO)</t>
  </si>
  <si>
    <t>50% </t>
  </si>
  <si>
    <t>40% </t>
  </si>
  <si>
    <r>
      <t>Executives</t>
    </r>
    <r>
      <rPr>
        <b/>
        <vertAlign val="superscript"/>
        <sz val="10"/>
        <color rgb="FF000000"/>
        <rFont val="Arial"/>
      </rPr>
      <t>(22)</t>
    </r>
    <r>
      <rPr>
        <b/>
        <sz val="10"/>
        <color rgb="FF000000"/>
        <rFont val="Arial"/>
      </rPr>
      <t xml:space="preserve"> </t>
    </r>
  </si>
  <si>
    <t>38%† </t>
  </si>
  <si>
    <t>33%† </t>
  </si>
  <si>
    <t>32%† </t>
  </si>
  <si>
    <r>
      <t>Senior management and senior professionals</t>
    </r>
    <r>
      <rPr>
        <b/>
        <vertAlign val="superscript"/>
        <sz val="10"/>
        <rFont val="Arial"/>
        <family val="2"/>
      </rPr>
      <t>(26)</t>
    </r>
  </si>
  <si>
    <t>38% </t>
  </si>
  <si>
    <t>37% </t>
  </si>
  <si>
    <t>36% </t>
  </si>
  <si>
    <r>
      <t>Management and professionals</t>
    </r>
    <r>
      <rPr>
        <b/>
        <vertAlign val="superscript"/>
        <sz val="10"/>
        <rFont val="Arial"/>
        <family val="2"/>
      </rPr>
      <t>(26)</t>
    </r>
  </si>
  <si>
    <t>48% </t>
  </si>
  <si>
    <t>46% </t>
  </si>
  <si>
    <r>
      <t>Supervisors and individual contributors</t>
    </r>
    <r>
      <rPr>
        <b/>
        <vertAlign val="superscript"/>
        <sz val="10"/>
        <rFont val="Arial"/>
        <family val="2"/>
      </rPr>
      <t>(26)</t>
    </r>
  </si>
  <si>
    <t>67% </t>
  </si>
  <si>
    <t>69% </t>
  </si>
  <si>
    <t>70% </t>
  </si>
  <si>
    <r>
      <t>Revenue generating roles</t>
    </r>
    <r>
      <rPr>
        <b/>
        <vertAlign val="superscript"/>
        <sz val="10"/>
        <rFont val="Arial"/>
        <family val="2"/>
      </rPr>
      <t>(27)</t>
    </r>
    <r>
      <rPr>
        <sz val="9"/>
        <rFont val="Calibri"/>
        <family val="2"/>
      </rPr>
      <t> </t>
    </r>
  </si>
  <si>
    <t>57% </t>
  </si>
  <si>
    <t>58% </t>
  </si>
  <si>
    <r>
      <t>Engineering roles</t>
    </r>
    <r>
      <rPr>
        <b/>
        <vertAlign val="superscript"/>
        <sz val="10"/>
        <rFont val="Arial"/>
        <family val="2"/>
      </rPr>
      <t>(28)</t>
    </r>
  </si>
  <si>
    <t>52% </t>
  </si>
  <si>
    <r>
      <t>Technology roles</t>
    </r>
    <r>
      <rPr>
        <b/>
        <vertAlign val="superscript"/>
        <sz val="10"/>
        <rFont val="Arial"/>
        <family val="2"/>
      </rPr>
      <t>(29)</t>
    </r>
  </si>
  <si>
    <t>41% </t>
  </si>
  <si>
    <r>
      <t>Workforce representation of people of colour</t>
    </r>
    <r>
      <rPr>
        <b/>
        <vertAlign val="superscript"/>
        <sz val="12"/>
        <color rgb="FFC00000"/>
        <rFont val="Arial"/>
        <family val="2"/>
      </rPr>
      <t>(20)</t>
    </r>
  </si>
  <si>
    <t>43% </t>
  </si>
  <si>
    <t>47% </t>
  </si>
  <si>
    <t>35% </t>
  </si>
  <si>
    <t>45% </t>
  </si>
  <si>
    <t>44% </t>
  </si>
  <si>
    <t>20% </t>
  </si>
  <si>
    <r>
      <t>Executives</t>
    </r>
    <r>
      <rPr>
        <b/>
        <vertAlign val="superscript"/>
        <sz val="10"/>
        <color rgb="FF000000"/>
        <rFont val="Arial"/>
        <family val="2"/>
      </rPr>
      <t>(18)</t>
    </r>
    <r>
      <rPr>
        <b/>
        <vertAlign val="superscript"/>
        <sz val="10"/>
        <color rgb="FF000000"/>
        <rFont val="Arial"/>
      </rPr>
      <t>(22)</t>
    </r>
    <r>
      <rPr>
        <b/>
        <sz val="10"/>
        <color rgb="FF000000"/>
        <rFont val="Arial"/>
      </rPr>
      <t xml:space="preserve"> </t>
    </r>
  </si>
  <si>
    <t>24%† </t>
  </si>
  <si>
    <t>23%† </t>
  </si>
  <si>
    <t>20%† </t>
  </si>
  <si>
    <t>33% </t>
  </si>
  <si>
    <t>30% </t>
  </si>
  <si>
    <t>28% </t>
  </si>
  <si>
    <r>
      <t>Revenue generating roles</t>
    </r>
    <r>
      <rPr>
        <b/>
        <vertAlign val="superscript"/>
        <sz val="10"/>
        <rFont val="Arial"/>
        <family val="2"/>
      </rPr>
      <t>(27)</t>
    </r>
  </si>
  <si>
    <r>
      <t>Talent segment representation</t>
    </r>
    <r>
      <rPr>
        <b/>
        <vertAlign val="superscript"/>
        <sz val="12"/>
        <color rgb="FFC00000"/>
        <rFont val="Arial"/>
        <family val="2"/>
      </rPr>
      <t>(24)</t>
    </r>
  </si>
  <si>
    <r>
      <t>People of Colour</t>
    </r>
    <r>
      <rPr>
        <b/>
        <vertAlign val="superscript"/>
        <sz val="10"/>
        <color theme="1"/>
        <rFont val="Arial"/>
        <family val="2"/>
      </rPr>
      <t>(30)</t>
    </r>
  </si>
  <si>
    <t xml:space="preserve">     East Asian  </t>
  </si>
  <si>
    <t>14% </t>
  </si>
  <si>
    <t>13% </t>
  </si>
  <si>
    <t>12% </t>
  </si>
  <si>
    <t xml:space="preserve">     South Asian  </t>
  </si>
  <si>
    <t>10% </t>
  </si>
  <si>
    <t>8% </t>
  </si>
  <si>
    <t xml:space="preserve">     Black commnity</t>
  </si>
  <si>
    <t>5% </t>
  </si>
  <si>
    <t>4% </t>
  </si>
  <si>
    <t>3% </t>
  </si>
  <si>
    <t xml:space="preserve">     Hispanic/Latin  </t>
  </si>
  <si>
    <t>2% </t>
  </si>
  <si>
    <t xml:space="preserve">     Middle Eastern  </t>
  </si>
  <si>
    <t xml:space="preserve">     Mixed Race  </t>
  </si>
  <si>
    <t>1% </t>
  </si>
  <si>
    <r>
      <t>Indigenous peoples (Canada)</t>
    </r>
    <r>
      <rPr>
        <b/>
        <vertAlign val="superscript"/>
        <sz val="10"/>
        <color theme="1"/>
        <rFont val="Arial"/>
        <family val="2"/>
      </rPr>
      <t>(20)</t>
    </r>
  </si>
  <si>
    <t>3%†</t>
  </si>
  <si>
    <r>
      <t>Persons with disabilities (Canada)</t>
    </r>
    <r>
      <rPr>
        <b/>
        <vertAlign val="superscript"/>
        <sz val="10"/>
        <color theme="1"/>
        <rFont val="Arial"/>
        <family val="2"/>
      </rPr>
      <t>(21)</t>
    </r>
  </si>
  <si>
    <t>9%†</t>
  </si>
  <si>
    <t>LGBTQ+ community (Global)</t>
  </si>
  <si>
    <t>Pay Equity</t>
  </si>
  <si>
    <r>
      <t>Median target total direct compensation, women relative to men (Canada)</t>
    </r>
    <r>
      <rPr>
        <b/>
        <vertAlign val="superscript"/>
        <sz val="10"/>
        <color theme="1"/>
        <rFont val="Arial"/>
        <family val="2"/>
      </rPr>
      <t>(31)</t>
    </r>
  </si>
  <si>
    <t>Executives (excluding the CEO) </t>
  </si>
  <si>
    <t>Senior management and senior professionals </t>
  </si>
  <si>
    <t>Management and professionals</t>
  </si>
  <si>
    <t>99% </t>
  </si>
  <si>
    <r>
      <t>Supervisors and individual contributors</t>
    </r>
    <r>
      <rPr>
        <b/>
        <vertAlign val="superscript"/>
        <sz val="10"/>
        <rFont val="Arial"/>
        <family val="2"/>
      </rPr>
      <t>(32)</t>
    </r>
  </si>
  <si>
    <t>102% </t>
  </si>
  <si>
    <t>Overall (excluding the CEO)</t>
  </si>
  <si>
    <t>Inclusive banking</t>
  </si>
  <si>
    <r>
      <t>Growth in Indigenous commercial and wealth management business</t>
    </r>
    <r>
      <rPr>
        <b/>
        <vertAlign val="superscript"/>
        <sz val="10"/>
        <rFont val="Arial"/>
        <family val="2"/>
      </rPr>
      <t>(33)</t>
    </r>
  </si>
  <si>
    <t>24% </t>
  </si>
  <si>
    <r>
      <t>19%</t>
    </r>
    <r>
      <rPr>
        <vertAlign val="superscript"/>
        <sz val="10"/>
        <rFont val="Arial"/>
        <family val="2"/>
      </rPr>
      <t>(34) </t>
    </r>
  </si>
  <si>
    <r>
      <t>23%</t>
    </r>
    <r>
      <rPr>
        <vertAlign val="superscript"/>
        <sz val="10"/>
        <rFont val="Arial"/>
        <family val="2"/>
      </rPr>
      <t>(34)</t>
    </r>
  </si>
  <si>
    <t>N/A </t>
  </si>
  <si>
    <r>
      <t>Participants engaged through financial education seminars and events</t>
    </r>
    <r>
      <rPr>
        <b/>
        <vertAlign val="superscript"/>
        <sz val="10"/>
        <color theme="1"/>
        <rFont val="Arial"/>
        <family val="2"/>
      </rPr>
      <t>(35)</t>
    </r>
  </si>
  <si>
    <t xml:space="preserve">number </t>
  </si>
  <si>
    <t>74,000 </t>
  </si>
  <si>
    <t>52,600 </t>
  </si>
  <si>
    <t>85,000 </t>
  </si>
  <si>
    <r>
      <t>Amount of new or increased credit authorizations to small and medium-sized enterprises (SMEs)</t>
    </r>
    <r>
      <rPr>
        <b/>
        <vertAlign val="superscript"/>
        <sz val="10"/>
        <color theme="1"/>
        <rFont val="Arial"/>
        <family val="2"/>
      </rPr>
      <t>(36)</t>
    </r>
    <r>
      <rPr>
        <b/>
        <sz val="10"/>
        <color theme="1"/>
        <rFont val="Arial"/>
        <family val="2"/>
      </rPr>
      <t xml:space="preserve"> </t>
    </r>
  </si>
  <si>
    <r>
      <t>$4.6</t>
    </r>
    <r>
      <rPr>
        <b/>
        <vertAlign val="superscript"/>
        <sz val="10"/>
        <rFont val="Arial"/>
        <family val="2"/>
      </rPr>
      <t>(37)</t>
    </r>
  </si>
  <si>
    <r>
      <t>$4.8</t>
    </r>
    <r>
      <rPr>
        <vertAlign val="superscript"/>
        <sz val="10"/>
        <rFont val="Arial"/>
        <family val="2"/>
      </rPr>
      <t>(38)</t>
    </r>
  </si>
  <si>
    <t>$3.5 </t>
  </si>
  <si>
    <r>
      <t>U.S. Affordable Multifamily Rental Housing Finance Program</t>
    </r>
    <r>
      <rPr>
        <b/>
        <vertAlign val="superscript"/>
        <sz val="10"/>
        <color theme="1"/>
        <rFont val="Arial"/>
        <family val="2"/>
      </rPr>
      <t>(39)</t>
    </r>
    <r>
      <rPr>
        <b/>
        <sz val="10"/>
        <color theme="1"/>
        <rFont val="Arial"/>
        <family val="2"/>
      </rPr>
      <t> </t>
    </r>
  </si>
  <si>
    <r>
      <t>Number of affordable housing units financed</t>
    </r>
    <r>
      <rPr>
        <b/>
        <vertAlign val="superscript"/>
        <sz val="10"/>
        <color rgb="FF000000"/>
        <rFont val="Arial"/>
      </rPr>
      <t>(40)</t>
    </r>
    <r>
      <rPr>
        <b/>
        <sz val="10"/>
        <color rgb="FF000000"/>
        <rFont val="Arial"/>
      </rPr>
      <t> </t>
    </r>
  </si>
  <si>
    <t>units</t>
  </si>
  <si>
    <t>1,114 </t>
  </si>
  <si>
    <t>396 </t>
  </si>
  <si>
    <t>647 </t>
  </si>
  <si>
    <t>Annual loans toward the acquisition and preservation of affordable housing</t>
  </si>
  <si>
    <t>dollars</t>
  </si>
  <si>
    <t>US$129,001,256</t>
  </si>
  <si>
    <r>
      <t> US$144,171,424</t>
    </r>
    <r>
      <rPr>
        <vertAlign val="superscript"/>
        <sz val="10"/>
        <rFont val="Arial"/>
        <family val="2"/>
      </rPr>
      <t>(41)</t>
    </r>
  </si>
  <si>
    <t>US$67,972,687 </t>
  </si>
  <si>
    <t>US$41,767,264 </t>
  </si>
  <si>
    <r>
      <t>U.S. Closing Cost Assistance Program</t>
    </r>
    <r>
      <rPr>
        <b/>
        <vertAlign val="superscript"/>
        <sz val="10"/>
        <color theme="1"/>
        <rFont val="Arial"/>
        <family val="2"/>
      </rPr>
      <t>(39)</t>
    </r>
  </si>
  <si>
    <t>Number of grants provided  </t>
  </si>
  <si>
    <t>number</t>
  </si>
  <si>
    <t>407 </t>
  </si>
  <si>
    <t>463 </t>
  </si>
  <si>
    <t>494 </t>
  </si>
  <si>
    <t>Amount of closing cost assistance provided to homeowners </t>
  </si>
  <si>
    <t>US$424,350 </t>
  </si>
  <si>
    <t>US$629,601 </t>
  </si>
  <si>
    <t>US$683,123 </t>
  </si>
  <si>
    <t>US$700,427 </t>
  </si>
  <si>
    <r>
      <t>Amount of total mortgage financing</t>
    </r>
    <r>
      <rPr>
        <b/>
        <vertAlign val="superscript"/>
        <sz val="10"/>
        <color theme="1"/>
        <rFont val="Arial"/>
        <family val="2"/>
      </rPr>
      <t>(42)</t>
    </r>
    <r>
      <rPr>
        <b/>
        <sz val="10"/>
        <color theme="1"/>
        <rFont val="Arial"/>
        <family val="2"/>
      </rPr>
      <t> </t>
    </r>
  </si>
  <si>
    <t>US$47,194,382 </t>
  </si>
  <si>
    <r>
      <t>US$90,074,575</t>
    </r>
    <r>
      <rPr>
        <vertAlign val="superscript"/>
        <sz val="10"/>
        <rFont val="Arial"/>
        <family val="2"/>
      </rPr>
      <t>(41)</t>
    </r>
    <r>
      <rPr>
        <sz val="10"/>
        <rFont val="Arial"/>
        <family val="2"/>
      </rPr>
      <t> </t>
    </r>
  </si>
  <si>
    <t>US$89,864,384 </t>
  </si>
  <si>
    <t>US$89,828,299 </t>
  </si>
  <si>
    <t>Making a difference in the community</t>
  </si>
  <si>
    <r>
      <t>Corporate giving</t>
    </r>
    <r>
      <rPr>
        <b/>
        <vertAlign val="superscript"/>
        <sz val="10"/>
        <color theme="1"/>
        <rFont val="Arial"/>
        <family val="2"/>
      </rPr>
      <t>(43)(44)</t>
    </r>
  </si>
  <si>
    <t xml:space="preserve">millions </t>
  </si>
  <si>
    <r>
      <t>$99</t>
    </r>
    <r>
      <rPr>
        <vertAlign val="superscript"/>
        <sz val="10"/>
        <color theme="1"/>
        <rFont val="Arial"/>
        <family val="2"/>
      </rPr>
      <t xml:space="preserve">(45) </t>
    </r>
  </si>
  <si>
    <r>
      <t>Community sponsorships</t>
    </r>
    <r>
      <rPr>
        <b/>
        <vertAlign val="superscript"/>
        <sz val="10"/>
        <color theme="1"/>
        <rFont val="Arial"/>
        <family val="2"/>
      </rPr>
      <t>(43)</t>
    </r>
  </si>
  <si>
    <r>
      <t>$15</t>
    </r>
    <r>
      <rPr>
        <vertAlign val="superscript"/>
        <sz val="10"/>
        <color theme="1"/>
        <rFont val="Arial"/>
        <family val="2"/>
      </rPr>
      <t>(46)</t>
    </r>
  </si>
  <si>
    <r>
      <rPr>
        <b/>
        <sz val="10"/>
        <color rgb="FF000000"/>
        <rFont val="Arial"/>
      </rPr>
      <t>Employee contributions (Team CIBC)</t>
    </r>
    <r>
      <rPr>
        <b/>
        <vertAlign val="superscript"/>
        <sz val="10"/>
        <color rgb="FF000000"/>
        <rFont val="Arial"/>
      </rPr>
      <t>(47)</t>
    </r>
  </si>
  <si>
    <r>
      <t>Total contributions</t>
    </r>
    <r>
      <rPr>
        <b/>
        <vertAlign val="superscript"/>
        <sz val="10"/>
        <color theme="1"/>
        <rFont val="Arial"/>
        <family val="2"/>
      </rPr>
      <t>(48)</t>
    </r>
  </si>
  <si>
    <r>
      <t>Hours volunteered by Team CIBC</t>
    </r>
    <r>
      <rPr>
        <b/>
        <vertAlign val="superscript"/>
        <sz val="10"/>
        <color theme="1"/>
        <rFont val="Arial"/>
        <family val="2"/>
      </rPr>
      <t>(49)</t>
    </r>
  </si>
  <si>
    <t>(Ϯ) Limited assurance. Our letters of assurance can be found in our ESG Document Library on our website.</t>
  </si>
  <si>
    <r>
      <rPr>
        <vertAlign val="superscript"/>
        <sz val="10"/>
        <color theme="1"/>
        <rFont val="Arial"/>
        <family val="2"/>
      </rPr>
      <t>(1)</t>
    </r>
    <r>
      <rPr>
        <sz val="10"/>
        <color theme="1"/>
        <rFont val="Arial"/>
        <family val="2"/>
      </rPr>
      <t xml:space="preserve"> All metrics exclude CIBC Mellon. CIBC Mellon Trust Company and CIBC Mellon Global Securities Services Company collectively are referred to as CIBC Mellon. </t>
    </r>
  </si>
  <si>
    <r>
      <rPr>
        <vertAlign val="superscript"/>
        <sz val="10"/>
        <color rgb="FF000000"/>
        <rFont val="Arial"/>
      </rPr>
      <t xml:space="preserve">(2) </t>
    </r>
    <r>
      <rPr>
        <sz val="10"/>
        <color rgb="FF000000"/>
        <rFont val="Arial"/>
      </rPr>
      <t>Our annual employee survey ran from September 12, 2022 to September 25, 2022. A one week extension was permitted for specific teams to October 2, 2022. Our regular employees, excluding employees on paid leaves except for those who returned by October 2, 2022, employees who left the organization prior to the launch date of September 12, 2022, and employees who were hired following the cut-off date of August 8, 2022, were eligible to participate. Over 39,000 employees completed the survey for an overall response rate of 85%. Willis Towers Watson developed the questions that make up our employee engagement score for the annual employee survey. The employee engagement score is grounded in three pillars of employees’ experience: how engaged employees are, how enabled they feel and how energized they are at work. The engagement score represents the per cent of employees that agree with each of the nine survey questions related to employee engagement in CIBC’s annual employee survey. Regular employees refers to our regular (full-time and part time) employees, who are working or on paid leaves, as at October 31, 2022. Excludes CIBC FirstCaribbean, CIBC Mellon, temporary employees, retirees, employees on unpaid leaves, and contingent workers.</t>
    </r>
  </si>
  <si>
    <r>
      <rPr>
        <vertAlign val="superscript"/>
        <sz val="10"/>
        <color rgb="FF000000"/>
        <rFont val="Arial"/>
      </rPr>
      <t xml:space="preserve">(3) </t>
    </r>
    <r>
      <rPr>
        <sz val="10"/>
        <color rgb="FF000000"/>
        <rFont val="Arial"/>
      </rPr>
      <t xml:space="preserve">Our global learning investment spend is comprised of all learning and development expenses, including FTE, for all team members as at October 31, 2022. In 2022, we included costs for CIBC’s top learning platforms and updated our methodology to exclude CIBC FirstCaribbean learning and development investments for consistency with our team member denominator. In 2021, our global learning investment decreased due to delivery efficiencies in our training programs and a re-classification of select costs and investments. All changes were made on a go-forward basis and reporting from previous years was not restated. </t>
    </r>
  </si>
  <si>
    <r>
      <rPr>
        <vertAlign val="superscript"/>
        <sz val="10"/>
        <color rgb="FF000000"/>
        <rFont val="Arial"/>
      </rPr>
      <t xml:space="preserve">(4) </t>
    </r>
    <r>
      <rPr>
        <sz val="10"/>
        <color rgb="FF000000"/>
        <rFont val="Arial"/>
      </rPr>
      <t xml:space="preserve">Average training hours is calculated by the sum of the estimated duration of all completed courses divided by the total number of unique learners. Excludes contingent workers, CIBC FirstCaribbean, and CIBC Mellon. This includes employees who were active at any point between November 1, 2021 – October 31, 2022 but may not be an active employee as at October 31, 2022. </t>
    </r>
  </si>
  <si>
    <r>
      <rPr>
        <vertAlign val="superscript"/>
        <sz val="10"/>
        <color rgb="FF000000"/>
        <rFont val="Arial"/>
        <family val="2"/>
      </rPr>
      <t xml:space="preserve">(5) </t>
    </r>
    <r>
      <rPr>
        <sz val="10"/>
        <color rgb="FF000000"/>
        <rFont val="Arial"/>
        <family val="2"/>
      </rPr>
      <t>All performance data is based on self-identification voluntarily disclosed by employees as of October 31.</t>
    </r>
  </si>
  <si>
    <r>
      <rPr>
        <vertAlign val="superscript"/>
        <sz val="10"/>
        <rFont val="Arial"/>
        <family val="2"/>
      </rPr>
      <t xml:space="preserve">(6) </t>
    </r>
    <r>
      <rPr>
        <sz val="10"/>
        <rFont val="Arial"/>
        <family val="2"/>
      </rPr>
      <t xml:space="preserve">Regular employees (excluding CIBC FirstCaribbean and CIBC Mellon), unless otherwise stated as at October 31. Turnover is based on a fiscal period and is calculated by dividing terminations of the regular employees (full and part time) by the average headcount. Average headcount is calculated as the average of the beginning and ending period headcounts, and includes regular (full and part time), working and paid leave employees (excludes unpaid leaves, temporary employees, contingent workers, CIBC FirstCaribbean and CIBC Mellon). </t>
    </r>
  </si>
  <si>
    <r>
      <rPr>
        <vertAlign val="superscript"/>
        <sz val="10"/>
        <color rgb="FF000000"/>
        <rFont val="Arial"/>
      </rPr>
      <t xml:space="preserve">(7) </t>
    </r>
    <r>
      <rPr>
        <sz val="10"/>
        <color rgb="FF000000"/>
        <rFont val="Arial"/>
      </rPr>
      <t xml:space="preserve">Voluntary turnover excludes retirements, restructuring, involuntary terminations and internal employee movements.  </t>
    </r>
  </si>
  <si>
    <r>
      <rPr>
        <vertAlign val="superscript"/>
        <sz val="10"/>
        <rFont val="Arial"/>
        <family val="2"/>
      </rPr>
      <t>(8)</t>
    </r>
    <r>
      <rPr>
        <sz val="10"/>
        <rFont val="Arial"/>
        <family val="2"/>
      </rPr>
      <t xml:space="preserve"> Involuntary turnover excludes retirements, restructuring and voluntary terminations.                                                                                                   </t>
    </r>
  </si>
  <si>
    <r>
      <rPr>
        <vertAlign val="superscript"/>
        <sz val="10"/>
        <color rgb="FF000000"/>
        <rFont val="Arial"/>
      </rPr>
      <t>(9)</t>
    </r>
    <r>
      <rPr>
        <sz val="10"/>
        <color rgb="FF000000"/>
        <rFont val="Arial"/>
      </rPr>
      <t xml:space="preserve"> Total turnover includes all four termination types: voluntary, retirements, involuntary and restructured.</t>
    </r>
  </si>
  <si>
    <r>
      <rPr>
        <vertAlign val="superscript"/>
        <sz val="10"/>
        <color rgb="FF000000"/>
        <rFont val="Arial"/>
        <family val="2"/>
      </rPr>
      <t>(10)</t>
    </r>
    <r>
      <rPr>
        <sz val="10"/>
        <color rgb="FF000000"/>
        <rFont val="Arial"/>
        <family val="2"/>
      </rPr>
      <t xml:space="preserve"> Age segmentation is defined based on date of birth in Workday as at October 31.                           </t>
    </r>
  </si>
  <si>
    <r>
      <t>(11)</t>
    </r>
    <r>
      <rPr>
        <sz val="10"/>
        <color theme="1"/>
        <rFont val="Arial"/>
        <family val="2"/>
      </rPr>
      <t xml:space="preserve"> Data is for the calendar year. Federally regulated employees in Canada, including INTRIA, for calendar years 2016 - 2021. The 2022 data will be reported to the federal government in spring 2023.  </t>
    </r>
  </si>
  <si>
    <r>
      <t>(12)</t>
    </r>
    <r>
      <rPr>
        <sz val="10"/>
        <color theme="1"/>
        <rFont val="Arial"/>
        <family val="2"/>
      </rPr>
      <t xml:space="preserve"> Minor injuries are injuries that are treated in the workplace (if required)</t>
    </r>
    <r>
      <rPr>
        <sz val="10"/>
        <color rgb="FF000000"/>
        <rFont val="Arial"/>
        <family val="2"/>
      </rPr>
      <t>, with no time lost beyond the day of the injury.  </t>
    </r>
  </si>
  <si>
    <r>
      <t>(13)</t>
    </r>
    <r>
      <rPr>
        <sz val="10"/>
        <color rgb="FF000000"/>
        <rFont val="Arial"/>
        <family val="2"/>
      </rPr>
      <t xml:space="preserve"> Disabling injuries are injuries that result in lost time from the workplace on any day following the day of the injury. </t>
    </r>
  </si>
  <si>
    <r>
      <t>(14)</t>
    </r>
    <r>
      <rPr>
        <sz val="10"/>
        <color rgb="FF000000"/>
        <rFont val="Arial"/>
      </rPr>
      <t xml:space="preserve"> Injury rate per 100 employees (expressed as headcount) equals the number of injuries divided by the result of the headcount divided by 100. </t>
    </r>
  </si>
  <si>
    <r>
      <rPr>
        <vertAlign val="superscript"/>
        <sz val="10"/>
        <color rgb="FF000000"/>
        <rFont val="Arial"/>
      </rPr>
      <t xml:space="preserve">(15) </t>
    </r>
    <r>
      <rPr>
        <sz val="10"/>
        <color rgb="FF000000"/>
        <rFont val="Arial"/>
      </rPr>
      <t xml:space="preserve">CIBC absenteeism rate is calculated as total sick days recorded in Workday (a human capital management system) divided by regular, working, paid leave average headcount multiplied by 250 (the standard number of working days per year). It includes sick days due to minor illnesses or minor workplace injuries, not including short term disability leaves. The 2022 result includes a new absence category related to COVID-19. 2020 and 2021 data has been restated using average headcount instead of end-period headcount, however the percentages remain unchanged as the headcount differences were not material. </t>
    </r>
  </si>
  <si>
    <r>
      <rPr>
        <vertAlign val="superscript"/>
        <sz val="10"/>
        <color rgb="FF000000"/>
        <rFont val="Arial"/>
        <family val="2"/>
      </rPr>
      <t xml:space="preserve">(16) </t>
    </r>
    <r>
      <rPr>
        <sz val="10"/>
        <color rgb="FF000000"/>
        <rFont val="Arial"/>
        <family val="2"/>
      </rPr>
      <t>All performance data is based on self-identification voluntarily disclosed as of October 31.</t>
    </r>
  </si>
  <si>
    <r>
      <rPr>
        <vertAlign val="superscript"/>
        <sz val="10"/>
        <color rgb="FF000000"/>
        <rFont val="Arial"/>
        <family val="2"/>
      </rPr>
      <t xml:space="preserve">(17) </t>
    </r>
    <r>
      <rPr>
        <sz val="10"/>
        <color rgb="FF000000"/>
        <rFont val="Arial"/>
        <family val="2"/>
      </rPr>
      <t xml:space="preserve">2022 Board leadership information is as at October 31, 2022. Effective November 1, 2022, CIBC appointed William F. Morneau to its Board of Directors and the representation of women became 46.7%. </t>
    </r>
  </si>
  <si>
    <r>
      <rPr>
        <vertAlign val="superscript"/>
        <sz val="10"/>
        <color rgb="FF000000"/>
        <rFont val="Arial"/>
      </rPr>
      <t>(18)</t>
    </r>
    <r>
      <rPr>
        <sz val="10"/>
        <color rgb="FF000000"/>
        <rFont val="Arial"/>
      </rPr>
      <t xml:space="preserve"> 2020 data reflected visible minorities in Canada, defined as persons – other than Indigenous peoples – who self-identify as non-white. 2022 and 2021 result for people of colour includes those who self-identify as visible minorities in Canada and non-white outside of Canada.
</t>
    </r>
  </si>
  <si>
    <r>
      <rPr>
        <vertAlign val="superscript"/>
        <sz val="10"/>
        <rFont val="Arial"/>
        <family val="2"/>
      </rPr>
      <t xml:space="preserve">(19) </t>
    </r>
    <r>
      <rPr>
        <sz val="10"/>
        <rFont val="Arial"/>
        <family val="2"/>
      </rPr>
      <t xml:space="preserve">2021 and 2020 data reflected members of the Black community in Canada only, while 2022 data is global. </t>
    </r>
  </si>
  <si>
    <r>
      <rPr>
        <vertAlign val="superscript"/>
        <sz val="10"/>
        <rFont val="Arial"/>
        <family val="2"/>
      </rPr>
      <t>(20)</t>
    </r>
    <r>
      <rPr>
        <sz val="10"/>
        <rFont val="Arial"/>
        <family val="2"/>
      </rPr>
      <t xml:space="preserve"> Indigenous (or Aboriginal) peoples is a term used to describe the original inhabitants of Canada and their descendants. This includes First Nations, Inuit, and Métis peoples.</t>
    </r>
  </si>
  <si>
    <r>
      <rPr>
        <vertAlign val="superscript"/>
        <sz val="10"/>
        <rFont val="Arial"/>
        <family val="2"/>
      </rPr>
      <t>(21)</t>
    </r>
    <r>
      <rPr>
        <sz val="10"/>
        <rFont val="Arial"/>
        <family val="2"/>
      </rPr>
      <t xml:space="preserve"> Persons with disabilities are those who have long-term, temporary or recurring physical, mental, sensory, psychological or learning differences. Definition and help text related to persons with disabilities revised in 2022 to reflect temporary as well as long-term and recurring physical, mental, sensory, psychological or learning differences.</t>
    </r>
  </si>
  <si>
    <r>
      <rPr>
        <vertAlign val="superscript"/>
        <sz val="10"/>
        <color rgb="FF000000"/>
        <rFont val="Arial"/>
        <family val="2"/>
      </rPr>
      <t>(22)</t>
    </r>
    <r>
      <rPr>
        <sz val="10"/>
        <color rgb="FF000000"/>
        <rFont val="Arial"/>
        <family val="2"/>
      </rPr>
      <t xml:space="preserve"> Board-approved executive roles include Vice-Presidents and above appointed to their role as of October 31. All data is based on self-identification voluntarily disclosed by employees as of October 31 and excludes temporary employees, contingent workers, retirees, and CIBC FirstCaribbean. </t>
    </r>
  </si>
  <si>
    <r>
      <rPr>
        <vertAlign val="superscript"/>
        <sz val="10"/>
        <color rgb="FF000000"/>
        <rFont val="Arial"/>
        <family val="2"/>
      </rPr>
      <t xml:space="preserve">(23) </t>
    </r>
    <r>
      <rPr>
        <sz val="10"/>
        <color rgb="FF000000"/>
        <rFont val="Arial"/>
        <family val="2"/>
      </rPr>
      <t xml:space="preserve">Management and professional roles include certain senior management, senior professionals and other roles in equivalent job levels based on a number of factors such as skill, effort, level of responsibility, and span of control related to the job.  </t>
    </r>
  </si>
  <si>
    <r>
      <rPr>
        <vertAlign val="superscript"/>
        <sz val="10"/>
        <color rgb="FF000000"/>
        <rFont val="Arial"/>
      </rPr>
      <t xml:space="preserve">(24) </t>
    </r>
    <r>
      <rPr>
        <sz val="10"/>
        <color rgb="FF000000"/>
        <rFont val="Arial"/>
      </rPr>
      <t>All data is based on self-identification voluntarily disclosed by employees and reflects the percentage of regular employees. Regular employees refers to our regular (full-time and part time) employees, who are working or on paid leaves, as at October 31. Excludes CIBC FirstCaribbean, CIBC Mellon, temporary employees, retirees, employees on unpaid leaves, and contingent workers. Ethnicity and sexual orientation data not collected in all geographies in which CIBC operates. Representation and changes therein are influenced by hiring, retention and changes in self-identification.</t>
    </r>
  </si>
  <si>
    <r>
      <rPr>
        <vertAlign val="superscript"/>
        <sz val="10"/>
        <color rgb="FF000000"/>
        <rFont val="Arial"/>
        <family val="2"/>
      </rPr>
      <t>(25)</t>
    </r>
    <r>
      <rPr>
        <sz val="10"/>
        <color rgb="FF000000"/>
        <rFont val="Arial"/>
      </rPr>
      <t xml:space="preserve"> We aim to achieve or maintain 40%-60% representation of women across all levels, unless a unique target has been set. Where we do not meet this guideline, we will implement corrective actions. </t>
    </r>
  </si>
  <si>
    <r>
      <rPr>
        <vertAlign val="superscript"/>
        <sz val="10"/>
        <color rgb="FF000000"/>
        <rFont val="Arial"/>
        <family val="2"/>
      </rPr>
      <t>(26)</t>
    </r>
    <r>
      <rPr>
        <sz val="10"/>
        <color rgb="FF000000"/>
        <rFont val="Arial"/>
        <family val="2"/>
      </rPr>
      <t xml:space="preserve"> These population segments also include other roles in equivalent job levels based on a number of factors such as skill, effort, level of responsibility and span of control related to the job. </t>
    </r>
  </si>
  <si>
    <r>
      <rPr>
        <vertAlign val="superscript"/>
        <sz val="10"/>
        <color rgb="FF000000"/>
        <rFont val="Arial"/>
      </rPr>
      <t xml:space="preserve">(27) </t>
    </r>
    <r>
      <rPr>
        <sz val="10"/>
        <color rgb="FF000000"/>
        <rFont val="Arial"/>
      </rPr>
      <t xml:space="preserve">Employees in strategic business units in Personal Business Banking, Commercial Banking &amp; Wealth Management, Capital Markets and U.S. Region (excludes business support roles in the U.S. Region strategic business unit). </t>
    </r>
  </si>
  <si>
    <r>
      <rPr>
        <vertAlign val="superscript"/>
        <sz val="10"/>
        <color rgb="FF000000"/>
        <rFont val="Arial"/>
      </rPr>
      <t>(28)</t>
    </r>
    <r>
      <rPr>
        <sz val="10"/>
        <color rgb="FF000000"/>
        <rFont val="Arial"/>
      </rPr>
      <t xml:space="preserve"> Employees in roles aligned to the Data Science, Information Technology Project Management, and Process Improvement &amp; Engineering job families across our workforce. </t>
    </r>
  </si>
  <si>
    <r>
      <rPr>
        <vertAlign val="superscript"/>
        <sz val="10"/>
        <color rgb="FF000000"/>
        <rFont val="Arial"/>
      </rPr>
      <t>(29)</t>
    </r>
    <r>
      <rPr>
        <sz val="10"/>
        <color rgb="FF000000"/>
        <rFont val="Arial"/>
      </rPr>
      <t xml:space="preserve"> Employees in Information Technology, which has the largest proportion of STEM roles of any line of business. Other STEM roles across the bank are not captured in this metric. </t>
    </r>
  </si>
  <si>
    <r>
      <rPr>
        <vertAlign val="superscript"/>
        <sz val="10"/>
        <color rgb="FF000000"/>
        <rFont val="Arial"/>
        <family val="2"/>
      </rPr>
      <t>(30)</t>
    </r>
    <r>
      <rPr>
        <sz val="10"/>
        <color rgb="FF000000"/>
        <rFont val="Arial"/>
      </rPr>
      <t xml:space="preserve"> People of colour includes employees who self-identify as visible minorities in Canada and non-white outside of Canada. This includes individuals who self-identified their race/ethnicity as ‘Other’, as well as those in Canada who self-identified as a visible minority but did not complete the race / ethnicity question or selected ‘Prefer not to answer’. This contributes to the delta between the ‘People of colour’ metric and the sum of all talent segments broken out by race / ethnicity.</t>
    </r>
  </si>
  <si>
    <r>
      <rPr>
        <vertAlign val="superscript"/>
        <sz val="10"/>
        <color rgb="FF000000"/>
        <rFont val="Arial"/>
        <family val="2"/>
      </rPr>
      <t xml:space="preserve">(32) </t>
    </r>
    <r>
      <rPr>
        <sz val="10"/>
        <color rgb="FF000000"/>
        <rFont val="Arial"/>
        <family val="2"/>
      </rPr>
      <t xml:space="preserve">This segment has been renamed to better reflect the population within scope. The calculation methodology and scope are unchanged. </t>
    </r>
  </si>
  <si>
    <r>
      <rPr>
        <vertAlign val="superscript"/>
        <sz val="10"/>
        <color theme="1"/>
        <rFont val="Arial"/>
        <family val="2"/>
      </rPr>
      <t>(33)</t>
    </r>
    <r>
      <rPr>
        <sz val="10"/>
        <color theme="1"/>
        <rFont val="Arial"/>
        <family val="2"/>
      </rPr>
      <t xml:space="preserve"> This metric includes deposits (accounts and Guaranteed Income Certificates), credit (loans, lines, mortgages, etc.) held by Indigenous clients through Private Banking and Commercial Banking, and Wood Gundy and CIBC Private Investment Counsel investments. The metric excludes funds held through CIBC’s retail banking channel. </t>
    </r>
  </si>
  <si>
    <r>
      <rPr>
        <vertAlign val="superscript"/>
        <sz val="10"/>
        <color theme="1"/>
        <rFont val="Arial"/>
        <family val="2"/>
      </rPr>
      <t>(34)</t>
    </r>
    <r>
      <rPr>
        <sz val="10"/>
        <color theme="1"/>
        <rFont val="Arial"/>
        <family val="2"/>
      </rPr>
      <t xml:space="preserve"> In 2020, we announced a new target to grow our commercial banking Indigenous business by 10%. In 2020, we surpassed this target and grew the commercial banking Indigenous business by 23%. In 2021, we revised this target to include the wealth management business and revised the target to 15% over a three-year period.</t>
    </r>
  </si>
  <si>
    <r>
      <t xml:space="preserve">(35) </t>
    </r>
    <r>
      <rPr>
        <sz val="10"/>
        <color rgb="FF000000"/>
        <rFont val="Arial"/>
        <family val="2"/>
      </rPr>
      <t xml:space="preserve">Participants refers to clients, prospective clients, family members and client referrals. The target language was edited to better reflect the metric. The methodology of this target has not changed. Includes U.S. and Canada only. </t>
    </r>
  </si>
  <si>
    <r>
      <rPr>
        <vertAlign val="superscript"/>
        <sz val="10"/>
        <color rgb="FF000000"/>
        <rFont val="Arial"/>
        <family val="2"/>
      </rPr>
      <t xml:space="preserve">(36) </t>
    </r>
    <r>
      <rPr>
        <sz val="10"/>
        <color rgb="FF000000"/>
        <rFont val="Arial"/>
        <family val="2"/>
      </rPr>
      <t>The name of this metric was revised in 2022 to better reflect its scope. There were no methodology changes. Small enterprises are typically companies with revenue of less than $5 million and medium-sized enterprises are typically companies with revenue of more than $5 million but less than $20 million. Metric is considered at a client connection level which are legal entities that have been grouped into a relationship and generally reflects that they are owned by the same person or persons.</t>
    </r>
  </si>
  <si>
    <r>
      <rPr>
        <vertAlign val="superscript"/>
        <sz val="10"/>
        <color rgb="FF000000"/>
        <rFont val="Arial"/>
        <family val="2"/>
      </rPr>
      <t>(37)</t>
    </r>
    <r>
      <rPr>
        <sz val="10"/>
        <color rgb="FF000000"/>
        <rFont val="Arial"/>
        <family val="2"/>
      </rPr>
      <t xml:space="preserve"> New or increased credit authorizations in 2022 to small and medium-sized enterprises were comprised of $1.28 billion to small enterprises (includes Private Banking lending growth) and $3.35 billion to medium-sized enterprises.</t>
    </r>
  </si>
  <si>
    <r>
      <rPr>
        <vertAlign val="superscript"/>
        <sz val="10"/>
        <color rgb="FF000000"/>
        <rFont val="Arial"/>
        <family val="2"/>
      </rPr>
      <t>(38)</t>
    </r>
    <r>
      <rPr>
        <sz val="10"/>
        <color rgb="FF000000"/>
        <rFont val="Arial"/>
        <family val="2"/>
      </rPr>
      <t xml:space="preserve"> New or increased credit authorizations in 2021 to small and medium-sized enterprises were comprised of $0.8 billion to small enterprises and $4.0 billion to medium-sized enterprises. </t>
    </r>
  </si>
  <si>
    <r>
      <rPr>
        <vertAlign val="superscript"/>
        <sz val="10"/>
        <color rgb="FF000000"/>
        <rFont val="Arial"/>
        <family val="2"/>
      </rPr>
      <t>(39)</t>
    </r>
    <r>
      <rPr>
        <sz val="10"/>
        <color rgb="FF000000"/>
        <rFont val="Arial"/>
        <family val="2"/>
      </rPr>
      <t xml:space="preserve"> The U.S. Community Reinvestment Act (CRA) requires that US banks meet the needs of their communities including for low-and-moderate income peoples and low-and-moderate income areas. This is accomplished through community development activities including support for Affordable Housing, Community Services for low-and-moderate income peoples, Small Business assistance &amp; Revitalization of disinvested areas. </t>
    </r>
  </si>
  <si>
    <r>
      <rPr>
        <vertAlign val="superscript"/>
        <sz val="10"/>
        <color rgb="FF000000"/>
        <rFont val="Arial"/>
      </rPr>
      <t>(40)</t>
    </r>
    <r>
      <rPr>
        <sz val="10"/>
        <color rgb="FF000000"/>
        <rFont val="Arial"/>
      </rPr>
      <t xml:space="preserve"> The number of units financed reflects both market rate units and affordable units in each project. As per U.S. regulatory guidance, projects with more than 50% affordable housing units can be counted toward this program.  </t>
    </r>
  </si>
  <si>
    <r>
      <rPr>
        <vertAlign val="superscript"/>
        <sz val="10"/>
        <color rgb="FF000000"/>
        <rFont val="Arial"/>
        <family val="2"/>
      </rPr>
      <t>(41)</t>
    </r>
    <r>
      <rPr>
        <sz val="10"/>
        <color rgb="FF000000"/>
        <rFont val="Arial"/>
        <family val="2"/>
      </rPr>
      <t xml:space="preserve"> 2021 has been restated due to a calculation error.</t>
    </r>
  </si>
  <si>
    <r>
      <rPr>
        <vertAlign val="superscript"/>
        <sz val="10"/>
        <color rgb="FF000000"/>
        <rFont val="Arial"/>
        <family val="2"/>
      </rPr>
      <t>(42)</t>
    </r>
    <r>
      <rPr>
        <sz val="10"/>
        <color rgb="FF000000"/>
        <rFont val="Arial"/>
        <family val="2"/>
      </rPr>
      <t xml:space="preserve"> Represents the amount of total mortgage financing that clients who participated in the U.S. Closing Cost Assistance Program received from CIBC Bank USA. </t>
    </r>
  </si>
  <si>
    <r>
      <rPr>
        <vertAlign val="superscript"/>
        <sz val="10"/>
        <color rgb="FF000000"/>
        <rFont val="Arial"/>
      </rPr>
      <t xml:space="preserve">(43) </t>
    </r>
    <r>
      <rPr>
        <sz val="10"/>
        <color rgb="FF000000"/>
        <rFont val="Arial"/>
      </rPr>
      <t xml:space="preserve">Corporate giving and community sponsorships are defined as contributions CIBC makes in support of charities and non-profit organizations, including to the CIBC Foundation, that follow the contribution principles set by Imagine Canada’s Caring Company Certification. Community sponsorships also include contributions in support of organizations, that may have a for-profit structure, where the activities supported have a social purpose that benefits the community. </t>
    </r>
  </si>
  <si>
    <r>
      <rPr>
        <vertAlign val="superscript"/>
        <sz val="10"/>
        <color rgb="FF000000"/>
        <rFont val="Arial"/>
        <family val="2"/>
      </rPr>
      <t>(44)</t>
    </r>
    <r>
      <rPr>
        <sz val="10"/>
        <color rgb="FF000000"/>
        <rFont val="Arial"/>
        <family val="2"/>
      </rPr>
      <t xml:space="preserve"> Includes a $10 million donation to CIBC Foundation and employee volunteering during work hours of $0.53 million.  Corporate giving contributions do not include CIBC Foundation disbursements, which are already captured in CIBC’s donations to the CIBC Foundation.</t>
    </r>
  </si>
  <si>
    <r>
      <rPr>
        <vertAlign val="superscript"/>
        <sz val="10"/>
        <color rgb="FF000000"/>
        <rFont val="Arial"/>
        <family val="2"/>
      </rPr>
      <t>(45)</t>
    </r>
    <r>
      <rPr>
        <sz val="10"/>
        <color rgb="FF000000"/>
        <rFont val="Arial"/>
        <family val="2"/>
      </rPr>
      <t xml:space="preserve"> Includes an initial $70 million donation to  CIBC Foundation.</t>
    </r>
  </si>
  <si>
    <r>
      <rPr>
        <vertAlign val="superscript"/>
        <sz val="10"/>
        <color rgb="FF000000"/>
        <rFont val="Arial"/>
        <family val="2"/>
      </rPr>
      <t>(46)</t>
    </r>
    <r>
      <rPr>
        <sz val="10"/>
        <color rgb="FF000000"/>
        <rFont val="Arial"/>
        <family val="2"/>
      </rPr>
      <t xml:space="preserve"> In 2021, the methodology for community sponsorships was revised. The 2020 figure above has not been restated.</t>
    </r>
  </si>
  <si>
    <r>
      <rPr>
        <vertAlign val="superscript"/>
        <sz val="10"/>
        <color rgb="FF000000"/>
        <rFont val="Arial"/>
        <family val="2"/>
      </rPr>
      <t>(47)</t>
    </r>
    <r>
      <rPr>
        <sz val="10"/>
        <color rgb="FF000000"/>
        <rFont val="Arial"/>
        <family val="2"/>
      </rPr>
      <t xml:space="preserve"> Employee giving and fundraising is defined as regular employees and retirees who donate or fundraise in support of charities and non-profit organizations, including CIBC Miracle Day fundraising. </t>
    </r>
  </si>
  <si>
    <r>
      <rPr>
        <vertAlign val="superscript"/>
        <sz val="10"/>
        <color rgb="FF000000"/>
        <rFont val="Arial"/>
      </rPr>
      <t>(48)</t>
    </r>
    <r>
      <rPr>
        <sz val="10"/>
        <color rgb="FF000000"/>
        <rFont val="Arial"/>
      </rPr>
      <t xml:space="preserve"> In 2022, we disaggregated reporting of corporate contributions into two separate categories (corporate giving and community sponsorships) and restated 2020 and 2021. Through 2016 - 2019, corporate contributions totaled $44 million, $45 million, $60 million and $58 million, respectively. </t>
    </r>
  </si>
  <si>
    <r>
      <rPr>
        <vertAlign val="superscript"/>
        <sz val="10"/>
        <color rgb="FF000000"/>
        <rFont val="Arial"/>
        <family val="2"/>
      </rPr>
      <t xml:space="preserve">(49) </t>
    </r>
    <r>
      <rPr>
        <sz val="10"/>
        <color rgb="FF000000"/>
        <rFont val="Arial"/>
        <family val="2"/>
      </rPr>
      <t xml:space="preserve">Team CIBC volunteer hours are self-reported through CIBC’s giving and volunteering platform.  </t>
    </r>
  </si>
  <si>
    <t xml:space="preserve">Sustainable products and solutions </t>
  </si>
  <si>
    <t>Sustainable finance</t>
  </si>
  <si>
    <t>Unit</t>
  </si>
  <si>
    <r>
      <t>Sustainable finance</t>
    </r>
    <r>
      <rPr>
        <b/>
        <vertAlign val="superscript"/>
        <sz val="10"/>
        <color theme="1"/>
        <rFont val="Arial"/>
        <family val="2"/>
      </rPr>
      <t>(1)</t>
    </r>
  </si>
  <si>
    <r>
      <t>35.9</t>
    </r>
    <r>
      <rPr>
        <vertAlign val="superscript"/>
        <sz val="10"/>
        <color theme="1"/>
        <rFont val="Arial"/>
        <family val="2"/>
      </rPr>
      <t>(2)</t>
    </r>
  </si>
  <si>
    <t>Target was established in 2018</t>
  </si>
  <si>
    <r>
      <t>Cumulative progress toward target - $300 billion over 12 years (2018 baseline)</t>
    </r>
    <r>
      <rPr>
        <b/>
        <vertAlign val="superscript"/>
        <sz val="10"/>
        <color theme="1"/>
        <rFont val="Arial"/>
        <family val="2"/>
      </rPr>
      <t>(3)</t>
    </r>
  </si>
  <si>
    <t>% achieved</t>
  </si>
  <si>
    <r>
      <t>Responsible investment (RI) holdings</t>
    </r>
    <r>
      <rPr>
        <b/>
        <vertAlign val="superscript"/>
        <sz val="12"/>
        <color rgb="FFC00000"/>
        <rFont val="Arial"/>
        <family val="2"/>
      </rPr>
      <t>(4)</t>
    </r>
  </si>
  <si>
    <r>
      <t xml:space="preserve">CIBC Wood Gundy </t>
    </r>
    <r>
      <rPr>
        <b/>
        <vertAlign val="superscript"/>
        <sz val="10"/>
        <color theme="1"/>
        <rFont val="Arial"/>
        <family val="2"/>
      </rPr>
      <t>(5)(6)(7)(8)</t>
    </r>
  </si>
  <si>
    <r>
      <t xml:space="preserve">CIBC Investor Services Inc. </t>
    </r>
    <r>
      <rPr>
        <b/>
        <vertAlign val="superscript"/>
        <sz val="10"/>
        <color theme="1"/>
        <rFont val="Arial"/>
        <family val="2"/>
      </rPr>
      <t>(6)(7)(8)</t>
    </r>
  </si>
  <si>
    <r>
      <t xml:space="preserve">CIBC Asset Management </t>
    </r>
    <r>
      <rPr>
        <b/>
        <vertAlign val="superscript"/>
        <sz val="10"/>
        <color theme="1"/>
        <rFont val="Arial"/>
        <family val="2"/>
      </rPr>
      <t>(7)(8)(9)</t>
    </r>
  </si>
  <si>
    <r>
      <t>CIBC Private Wealth Management U.S.</t>
    </r>
    <r>
      <rPr>
        <b/>
        <vertAlign val="superscript"/>
        <sz val="10"/>
        <color theme="1"/>
        <rFont val="Arial"/>
        <family val="2"/>
      </rPr>
      <t>(7)(9)(10)</t>
    </r>
  </si>
  <si>
    <t>US$1917.9</t>
  </si>
  <si>
    <t>US$2,136.0</t>
  </si>
  <si>
    <t>US$1,936.0</t>
  </si>
  <si>
    <t>US$1,106.0</t>
  </si>
  <si>
    <t>US$752.9</t>
  </si>
  <si>
    <t>US$597.5</t>
  </si>
  <si>
    <t>US$512.5</t>
  </si>
  <si>
    <t>Equator Principles</t>
  </si>
  <si>
    <t>Project finance transactions that reached financial close in 2022</t>
  </si>
  <si>
    <t>Sector</t>
  </si>
  <si>
    <t>Category A</t>
  </si>
  <si>
    <t>Category B</t>
  </si>
  <si>
    <t>Category C</t>
  </si>
  <si>
    <t>Mining</t>
  </si>
  <si>
    <t>Infrastructure</t>
  </si>
  <si>
    <t>Oil and gas</t>
  </si>
  <si>
    <t>Power</t>
  </si>
  <si>
    <t>Others</t>
  </si>
  <si>
    <t>Region</t>
  </si>
  <si>
    <t>Americas</t>
  </si>
  <si>
    <t>Europe, Middle East &amp; Africa</t>
  </si>
  <si>
    <t>Asia Pacific</t>
  </si>
  <si>
    <t>Country Designation</t>
  </si>
  <si>
    <t>Designated</t>
  </si>
  <si>
    <t>Non-Designated</t>
  </si>
  <si>
    <t>Independent Review</t>
  </si>
  <si>
    <t>Yes</t>
  </si>
  <si>
    <t>No</t>
  </si>
  <si>
    <t>Total</t>
  </si>
  <si>
    <t>Project-Related Acquisition Finance and Project-Related Refinance that reached financial close in 2022</t>
  </si>
  <si>
    <t>Totals</t>
  </si>
  <si>
    <r>
      <rPr>
        <vertAlign val="superscript"/>
        <sz val="10"/>
        <color rgb="FF000000"/>
        <rFont val="Arial"/>
        <family val="2"/>
      </rPr>
      <t>(1)</t>
    </r>
    <r>
      <rPr>
        <sz val="10"/>
        <color rgb="FF000000"/>
        <rFont val="Arial"/>
        <family val="2"/>
      </rPr>
      <t xml:space="preserve"> Sustainable financing largely relates to client activities that support, but are not limited to, sectors such as renewable and emission-free energy, energy efficiency, sustainable infrastructure, sustainable real estate, affordable housing and basic infrastructure, and products such as, sustainability-linked and green financial products. The services offered by CIBC included in our mobilization commitment to support these client activities include loans and loan syndications, debt and equity underwritings, M&amp;A advisory and principal investments. In 2022, our methodology was updated prospectively to include transactions relating to the affordable housing sector. We did not restate our cumulative performance from 2018 to 2021. The affordable housing sector includes loans and investments that meet our obligations under the U.S. Community Reinvestment Act.</t>
    </r>
  </si>
  <si>
    <r>
      <rPr>
        <vertAlign val="superscript"/>
        <sz val="10"/>
        <color rgb="FF000000"/>
        <rFont val="Arial"/>
        <family val="2"/>
      </rPr>
      <t>(2)</t>
    </r>
    <r>
      <rPr>
        <sz val="10"/>
        <color rgb="FF000000"/>
        <rFont val="Arial"/>
        <family val="2"/>
      </rPr>
      <t xml:space="preserve"> We provided hedging solutions to our clients related to sustainable finance activities with a notional amount of $1.56 billion in 2022 and $6.45 billion cumulative from 2018 to 2022 that are excluded from our sustainable finance mobilization commitment. </t>
    </r>
  </si>
  <si>
    <r>
      <rPr>
        <vertAlign val="superscript"/>
        <sz val="10"/>
        <color rgb="FF000000"/>
        <rFont val="Arial"/>
        <family val="2"/>
      </rPr>
      <t>(3)</t>
    </r>
    <r>
      <rPr>
        <sz val="10"/>
        <color rgb="FF000000"/>
        <rFont val="Arial"/>
        <family val="2"/>
      </rPr>
      <t xml:space="preserve"> In 2021, CIBC announced a revised sustainable finance goal of $300 billion by 2030 (2018-2030). This measure represents the cumulative progress toward the target since 2018.</t>
    </r>
  </si>
  <si>
    <r>
      <rPr>
        <vertAlign val="superscript"/>
        <sz val="10"/>
        <color rgb="FF000000"/>
        <rFont val="Arial"/>
        <family val="2"/>
      </rPr>
      <t>(4)</t>
    </r>
    <r>
      <rPr>
        <sz val="10"/>
        <color rgb="FF000000"/>
        <rFont val="Arial"/>
        <family val="2"/>
      </rPr>
      <t xml:space="preserve"> Our responsible investment holdings do not contribute to our $300 billion sustainable finance mobilization goal. Our responsible investment holdings include mutual funds as well as institutional mandates managed for our clients.</t>
    </r>
  </si>
  <si>
    <r>
      <rPr>
        <vertAlign val="superscript"/>
        <sz val="10"/>
        <rFont val="Arial"/>
        <family val="2"/>
      </rPr>
      <t>(5)</t>
    </r>
    <r>
      <rPr>
        <sz val="10"/>
        <rFont val="Arial"/>
        <family val="2"/>
      </rPr>
      <t xml:space="preserve"> In 2022, CIBC Wood Gundy included ETF responsible investment assets to its calculation. 2021 and 2020 Wood Gundy numbers were not restated. </t>
    </r>
  </si>
  <si>
    <r>
      <rPr>
        <vertAlign val="superscript"/>
        <sz val="10"/>
        <color theme="1"/>
        <rFont val="Arial"/>
        <family val="2"/>
      </rPr>
      <t>(6)</t>
    </r>
    <r>
      <rPr>
        <sz val="10"/>
        <color theme="1"/>
        <rFont val="Arial"/>
        <family val="2"/>
      </rPr>
      <t xml:space="preserve"> Assets under administration (AUA). Assets administered by CIBC that are beneficially owned by clients and are, therefore, not reported on the consolidated balance sheet. The services provided by CIBC are of an administrative nature, such as safekeeping of securities, client reporting and record keeping, collection of investment income, and the settlement of purchase and sale transactions. </t>
    </r>
  </si>
  <si>
    <r>
      <rPr>
        <vertAlign val="superscript"/>
        <sz val="10"/>
        <color theme="1"/>
        <rFont val="Arial"/>
        <family val="2"/>
      </rPr>
      <t xml:space="preserve">(7) </t>
    </r>
    <r>
      <rPr>
        <sz val="10"/>
        <color theme="1"/>
        <rFont val="Arial"/>
        <family val="2"/>
      </rPr>
      <t>CIBC Wood Gundy and Investor Services Inc. solely rely on Morningstar’s methodology to identify funds that are labelled ‘Sustainable Investments’. The universe of funds identified as ‘Sustainable Investments’ is dynamic and is impacted by fund launches and closures, along with existing funds being marked/de-marked as Sustainable Investments by Morningstar. CAM and CIBC Private Wealth Management U.S. use a proprietary methodology. Refer to CAM’s ESG &amp; Stewardship Report for more information.</t>
    </r>
  </si>
  <si>
    <r>
      <rPr>
        <vertAlign val="superscript"/>
        <sz val="10"/>
        <color theme="1"/>
        <rFont val="Arial"/>
        <family val="2"/>
      </rPr>
      <t>(8)</t>
    </r>
    <r>
      <rPr>
        <sz val="10"/>
        <color theme="1"/>
        <rFont val="Arial"/>
        <family val="2"/>
      </rPr>
      <t xml:space="preserve"> AUM at CAM include responsible investment retail mutual fund assets and responsible investment on behalf of clients managed on a segregated account basis. In addition, assets under management (AUM) amounts may be included in the amounts reported under AUA for CIBC Wood Gundy and CIBC Investor Services Inc.</t>
    </r>
  </si>
  <si>
    <r>
      <rPr>
        <vertAlign val="superscript"/>
        <sz val="10"/>
        <color theme="1"/>
        <rFont val="Arial"/>
        <family val="2"/>
      </rPr>
      <t xml:space="preserve">(9) </t>
    </r>
    <r>
      <rPr>
        <sz val="10"/>
        <color theme="1"/>
        <rFont val="Arial"/>
        <family val="2"/>
      </rPr>
      <t>Assets under management (AUM). Assets managed by CIBC that are beneficially owned by clients and are, therefore, not reported on the consolidated balance sheet. The service provided in respect of these assets is discretionary portfolio management on behalf of the clients.</t>
    </r>
  </si>
  <si>
    <r>
      <rPr>
        <vertAlign val="superscript"/>
        <sz val="10"/>
        <color theme="1"/>
        <rFont val="Arial"/>
        <family val="2"/>
      </rPr>
      <t xml:space="preserve">(10) </t>
    </r>
    <r>
      <rPr>
        <sz val="10"/>
        <color theme="1"/>
        <rFont val="Arial"/>
        <family val="2"/>
      </rPr>
      <t xml:space="preserve">In 2021, CIBC Private Wealth Management U.S. revised their reporting methodology on RI holdings. This re-classification impacted 2021 responsible investment holdings, despite significant growth in this segment. 2020 responsible investment holdings were not restated. </t>
    </r>
  </si>
  <si>
    <t>TOTAL HIGH GRADE</t>
  </si>
  <si>
    <t>TOTAL LOW GRADE</t>
  </si>
  <si>
    <t>TOTAL BULK METALLIC</t>
  </si>
  <si>
    <t>TOTAL OTHER</t>
  </si>
  <si>
    <t>pounds</t>
  </si>
  <si>
    <t>tonnes</t>
  </si>
  <si>
    <t>Occupied area (as per annual environmental reports, updated)</t>
  </si>
  <si>
    <t>m2</t>
  </si>
  <si>
    <t>Revenue ($M)</t>
  </si>
  <si>
    <t>Eco-Efficiency</t>
  </si>
  <si>
    <r>
      <t>Greenhouse Gas Emissions</t>
    </r>
    <r>
      <rPr>
        <b/>
        <vertAlign val="superscript"/>
        <sz val="12"/>
        <color rgb="FFC00000"/>
        <rFont val="Arial"/>
        <family val="2"/>
      </rPr>
      <t>(1)(2)</t>
    </r>
  </si>
  <si>
    <t xml:space="preserve">Scope 1 &amp; 2 </t>
  </si>
  <si>
    <r>
      <t>2020</t>
    </r>
    <r>
      <rPr>
        <b/>
        <vertAlign val="superscript"/>
        <sz val="10"/>
        <color theme="1"/>
        <rFont val="Arial"/>
        <family val="2"/>
      </rPr>
      <t>(7)</t>
    </r>
  </si>
  <si>
    <r>
      <t>2019</t>
    </r>
    <r>
      <rPr>
        <b/>
        <vertAlign val="superscript"/>
        <sz val="10"/>
        <color theme="1"/>
        <rFont val="Arial"/>
        <family val="2"/>
      </rPr>
      <t>(7)</t>
    </r>
  </si>
  <si>
    <r>
      <t>2018</t>
    </r>
    <r>
      <rPr>
        <b/>
        <vertAlign val="superscript"/>
        <sz val="10"/>
        <color theme="1"/>
        <rFont val="Arial"/>
        <family val="2"/>
      </rPr>
      <t>(7)</t>
    </r>
  </si>
  <si>
    <r>
      <t>2017</t>
    </r>
    <r>
      <rPr>
        <b/>
        <vertAlign val="superscript"/>
        <sz val="10"/>
        <color theme="1"/>
        <rFont val="Arial"/>
        <family val="2"/>
      </rPr>
      <t>(6)</t>
    </r>
  </si>
  <si>
    <r>
      <t>2016</t>
    </r>
    <r>
      <rPr>
        <b/>
        <vertAlign val="superscript"/>
        <sz val="10"/>
        <color theme="1"/>
        <rFont val="Arial"/>
        <family val="2"/>
      </rPr>
      <t>(6)</t>
    </r>
  </si>
  <si>
    <r>
      <t>Scope 1</t>
    </r>
    <r>
      <rPr>
        <b/>
        <vertAlign val="superscript"/>
        <sz val="10"/>
        <color theme="1"/>
        <rFont val="Arial"/>
        <family val="2"/>
      </rPr>
      <t xml:space="preserve">(3) </t>
    </r>
  </si>
  <si>
    <r>
      <t>tonnes CO</t>
    </r>
    <r>
      <rPr>
        <vertAlign val="subscript"/>
        <sz val="10"/>
        <color theme="1"/>
        <rFont val="Arial"/>
        <family val="2"/>
      </rPr>
      <t>2</t>
    </r>
    <r>
      <rPr>
        <sz val="10"/>
        <color theme="1"/>
        <rFont val="Arial"/>
        <family val="2"/>
      </rPr>
      <t>e</t>
    </r>
  </si>
  <si>
    <r>
      <t>Scope 2 (location based)</t>
    </r>
    <r>
      <rPr>
        <b/>
        <vertAlign val="superscript"/>
        <sz val="10"/>
        <color theme="1"/>
        <rFont val="Arial"/>
        <family val="2"/>
      </rPr>
      <t>(4)</t>
    </r>
  </si>
  <si>
    <t>Total Scope 1 &amp; 2</t>
  </si>
  <si>
    <t>Year-over-year difference (for totaling cumulative reductions)</t>
  </si>
  <si>
    <t>Reduction in absolute emissions (2018 baseline)</t>
  </si>
  <si>
    <t>% reduction</t>
  </si>
  <si>
    <t>n/a</t>
  </si>
  <si>
    <t>Achievement against target -  30% reduction of Scope 1 &amp; 2 over 10 years (2018 baseline)</t>
  </si>
  <si>
    <r>
      <t>GHG emissions intensity (per square metre)</t>
    </r>
    <r>
      <rPr>
        <b/>
        <vertAlign val="superscript"/>
        <sz val="10"/>
        <color theme="1"/>
        <rFont val="Arial"/>
        <family val="2"/>
      </rPr>
      <t>(5)</t>
    </r>
  </si>
  <si>
    <r>
      <t>kg CO</t>
    </r>
    <r>
      <rPr>
        <vertAlign val="subscript"/>
        <sz val="10"/>
        <color theme="1"/>
        <rFont val="Arial"/>
        <family val="2"/>
      </rPr>
      <t>2</t>
    </r>
    <r>
      <rPr>
        <sz val="10"/>
        <color theme="1"/>
        <rFont val="Arial"/>
        <family val="2"/>
      </rPr>
      <t>e/m</t>
    </r>
    <r>
      <rPr>
        <vertAlign val="superscript"/>
        <sz val="10"/>
        <color theme="1"/>
        <rFont val="Arial"/>
        <family val="2"/>
      </rPr>
      <t>2</t>
    </r>
  </si>
  <si>
    <r>
      <t>GHG emissions intensity (per millions in revenue)</t>
    </r>
    <r>
      <rPr>
        <b/>
        <vertAlign val="superscript"/>
        <sz val="10"/>
        <color theme="1"/>
        <rFont val="Arial"/>
        <family val="2"/>
      </rPr>
      <t>(5)</t>
    </r>
  </si>
  <si>
    <r>
      <t>tonnes CO</t>
    </r>
    <r>
      <rPr>
        <vertAlign val="subscript"/>
        <sz val="10"/>
        <color theme="1"/>
        <rFont val="Arial"/>
        <family val="2"/>
      </rPr>
      <t>2</t>
    </r>
    <r>
      <rPr>
        <sz val="10"/>
        <color theme="1"/>
        <rFont val="Arial"/>
        <family val="2"/>
      </rPr>
      <t>e/million revenue</t>
    </r>
  </si>
  <si>
    <t>Scope 1 &amp; 2 by Country</t>
  </si>
  <si>
    <t>Scope 1</t>
  </si>
  <si>
    <t>Scope 2 (location based)</t>
  </si>
  <si>
    <t>Total Canada</t>
  </si>
  <si>
    <t>United States</t>
  </si>
  <si>
    <r>
      <t>US-based data not available</t>
    </r>
    <r>
      <rPr>
        <vertAlign val="superscript"/>
        <sz val="10"/>
        <color theme="1"/>
        <rFont val="Arial"/>
        <family val="2"/>
      </rPr>
      <t xml:space="preserve"> (2)</t>
    </r>
  </si>
  <si>
    <t>Total US</t>
  </si>
  <si>
    <r>
      <t>Scope 3</t>
    </r>
    <r>
      <rPr>
        <b/>
        <vertAlign val="superscript"/>
        <sz val="10"/>
        <color theme="1"/>
        <rFont val="Arial"/>
        <family val="2"/>
      </rPr>
      <t>(8)</t>
    </r>
  </si>
  <si>
    <r>
      <t>Internal paper use (Canada &amp; US)</t>
    </r>
    <r>
      <rPr>
        <b/>
        <vertAlign val="superscript"/>
        <sz val="10"/>
        <color theme="1"/>
        <rFont val="Arial"/>
        <family val="2"/>
      </rPr>
      <t>(9)</t>
    </r>
  </si>
  <si>
    <r>
      <t>Business travel</t>
    </r>
    <r>
      <rPr>
        <b/>
        <vertAlign val="superscript"/>
        <sz val="10"/>
        <color theme="1"/>
        <rFont val="Arial"/>
        <family val="2"/>
      </rPr>
      <t>(10)</t>
    </r>
  </si>
  <si>
    <t>Subleases (Canada &amp; US)</t>
  </si>
  <si>
    <t>Data not available</t>
  </si>
  <si>
    <t>Total Scope 3</t>
  </si>
  <si>
    <t>Total Scope 1, 2 &amp; 3</t>
  </si>
  <si>
    <r>
      <t>tonnes CO</t>
    </r>
    <r>
      <rPr>
        <b/>
        <vertAlign val="subscript"/>
        <sz val="10"/>
        <color theme="1"/>
        <rFont val="Arial"/>
        <family val="2"/>
      </rPr>
      <t>2</t>
    </r>
    <r>
      <rPr>
        <b/>
        <sz val="10"/>
        <color theme="1"/>
        <rFont val="Arial"/>
        <family val="2"/>
      </rPr>
      <t>e</t>
    </r>
  </si>
  <si>
    <r>
      <t>Energy Consumption</t>
    </r>
    <r>
      <rPr>
        <b/>
        <vertAlign val="superscript"/>
        <sz val="12"/>
        <color rgb="FFC00000"/>
        <rFont val="Arial"/>
        <family val="2"/>
      </rPr>
      <t>(11)(12)</t>
    </r>
  </si>
  <si>
    <t>Energy consumption by country</t>
  </si>
  <si>
    <t>Electricity</t>
  </si>
  <si>
    <t>GJ</t>
  </si>
  <si>
    <t>Natural gas</t>
  </si>
  <si>
    <t>Other (steam, heating oil, propane, diesel, chilled water)</t>
  </si>
  <si>
    <r>
      <t>No US-based data available prior to 2018</t>
    </r>
    <r>
      <rPr>
        <vertAlign val="superscript"/>
        <sz val="10"/>
        <color theme="1"/>
        <rFont val="Arial"/>
        <family val="2"/>
      </rPr>
      <t>(12)</t>
    </r>
  </si>
  <si>
    <t>Total Energy Consumption</t>
  </si>
  <si>
    <t>Energy intensity (per square meter)</t>
  </si>
  <si>
    <r>
      <t>GJ/m</t>
    </r>
    <r>
      <rPr>
        <vertAlign val="superscript"/>
        <sz val="10"/>
        <color theme="1"/>
        <rFont val="Arial"/>
        <family val="2"/>
      </rPr>
      <t>2</t>
    </r>
  </si>
  <si>
    <t>Energy intensity (per millions in revenue)</t>
  </si>
  <si>
    <t>GJ/million revenue</t>
  </si>
  <si>
    <t>Electricity intensity only (per square meter)</t>
  </si>
  <si>
    <r>
      <t>Greenhouse Gas Emissions by Transportation Mode</t>
    </r>
    <r>
      <rPr>
        <b/>
        <vertAlign val="superscript"/>
        <sz val="12"/>
        <color rgb="FFC00000"/>
        <rFont val="Arial"/>
        <family val="2"/>
      </rPr>
      <t>(10)</t>
    </r>
  </si>
  <si>
    <t>Detailed emissions breakdown</t>
  </si>
  <si>
    <r>
      <t>2022</t>
    </r>
    <r>
      <rPr>
        <sz val="10"/>
        <color theme="1"/>
        <rFont val="Arial"/>
        <family val="2"/>
      </rPr>
      <t>(Ϯ)</t>
    </r>
  </si>
  <si>
    <r>
      <t>2021</t>
    </r>
    <r>
      <rPr>
        <sz val="10"/>
        <color theme="1"/>
        <rFont val="Arial"/>
        <family val="2"/>
      </rPr>
      <t>(Ϯ)</t>
    </r>
  </si>
  <si>
    <r>
      <t>2020</t>
    </r>
    <r>
      <rPr>
        <sz val="10"/>
        <color theme="1"/>
        <rFont val="Arial"/>
        <family val="2"/>
      </rPr>
      <t>(Ϯ)</t>
    </r>
  </si>
  <si>
    <r>
      <t>2019</t>
    </r>
    <r>
      <rPr>
        <sz val="10"/>
        <color theme="1"/>
        <rFont val="Arial"/>
        <family val="2"/>
      </rPr>
      <t>(Ϯ)</t>
    </r>
  </si>
  <si>
    <t>Canada, United States and United Kingdom</t>
  </si>
  <si>
    <t>Air travel</t>
  </si>
  <si>
    <r>
      <t>Automobile travel</t>
    </r>
    <r>
      <rPr>
        <b/>
        <vertAlign val="superscript"/>
        <sz val="10"/>
        <color theme="1"/>
        <rFont val="Arial"/>
        <family val="2"/>
      </rPr>
      <t>(13)</t>
    </r>
  </si>
  <si>
    <t>Rail travel</t>
  </si>
  <si>
    <t>Total Canada, US &amp; UK</t>
  </si>
  <si>
    <r>
      <t>Distance travelled (kms)</t>
    </r>
    <r>
      <rPr>
        <b/>
        <vertAlign val="superscript"/>
        <sz val="10"/>
        <color theme="1"/>
        <rFont val="Arial"/>
        <family val="2"/>
      </rPr>
      <t>(14)</t>
    </r>
  </si>
  <si>
    <t>km</t>
  </si>
  <si>
    <t>Renewable energy credits (RECs)</t>
  </si>
  <si>
    <t>Total REC purchases applied to operational emissions in Canada</t>
  </si>
  <si>
    <t>MWh</t>
  </si>
  <si>
    <t>RECs not purchased prior to 2020</t>
  </si>
  <si>
    <t>Total REC purchases applied to operational emissions in United States</t>
  </si>
  <si>
    <t>Total electricity consumption Canada &amp; US</t>
  </si>
  <si>
    <r>
      <t>% of elect</t>
    </r>
    <r>
      <rPr>
        <sz val="10"/>
        <color theme="1"/>
        <rFont val="Arial"/>
        <family val="2"/>
      </rPr>
      <t>ri</t>
    </r>
    <r>
      <rPr>
        <b/>
        <sz val="10"/>
        <color theme="1"/>
        <rFont val="Arial"/>
        <family val="2"/>
      </rPr>
      <t>city offset by applied REC purchases within the fiscal year</t>
    </r>
  </si>
  <si>
    <t>Waste</t>
  </si>
  <si>
    <t>Waste diverted from landfill</t>
  </si>
  <si>
    <t>Refurbished office furniture</t>
  </si>
  <si>
    <r>
      <t>E-waste diverted from landfill (recycling/reuse/donation)</t>
    </r>
    <r>
      <rPr>
        <b/>
        <vertAlign val="superscript"/>
        <sz val="10"/>
        <color theme="1"/>
        <rFont val="Arial"/>
        <family val="2"/>
      </rPr>
      <t>(15)</t>
    </r>
  </si>
  <si>
    <r>
      <t>% of E-waste diverted from landfill</t>
    </r>
    <r>
      <rPr>
        <b/>
        <vertAlign val="superscript"/>
        <sz val="10"/>
        <color theme="1"/>
        <rFont val="Arial"/>
        <family val="2"/>
      </rPr>
      <t>(16)</t>
    </r>
  </si>
  <si>
    <t>Water</t>
  </si>
  <si>
    <r>
      <t>Water consumption</t>
    </r>
    <r>
      <rPr>
        <b/>
        <vertAlign val="superscript"/>
        <sz val="10"/>
        <color theme="1"/>
        <rFont val="Arial"/>
        <family val="2"/>
      </rPr>
      <t>(17)</t>
    </r>
  </si>
  <si>
    <r>
      <t>m</t>
    </r>
    <r>
      <rPr>
        <vertAlign val="superscript"/>
        <sz val="10"/>
        <color theme="1"/>
        <rFont val="Arial"/>
        <family val="2"/>
      </rPr>
      <t>3</t>
    </r>
  </si>
  <si>
    <t>Paper</t>
  </si>
  <si>
    <r>
      <t>Paper by type</t>
    </r>
    <r>
      <rPr>
        <b/>
        <vertAlign val="superscript"/>
        <sz val="10"/>
        <color theme="1"/>
        <rFont val="Arial"/>
        <family val="2"/>
      </rPr>
      <t>(18)</t>
    </r>
  </si>
  <si>
    <r>
      <t>Office paper</t>
    </r>
    <r>
      <rPr>
        <b/>
        <vertAlign val="superscript"/>
        <sz val="10"/>
        <color theme="1"/>
        <rFont val="Arial"/>
        <family val="2"/>
      </rPr>
      <t>(19)</t>
    </r>
  </si>
  <si>
    <t>Commercial/financial print</t>
  </si>
  <si>
    <t>Envelopes &amp; labels</t>
  </si>
  <si>
    <t>Cheques</t>
  </si>
  <si>
    <t>Statements</t>
  </si>
  <si>
    <t>Forms</t>
  </si>
  <si>
    <t>Marketing</t>
  </si>
  <si>
    <t>Total paper</t>
  </si>
  <si>
    <t>Full-time equivalent employees</t>
  </si>
  <si>
    <t>FTE</t>
  </si>
  <si>
    <t>Internal paper use per employee</t>
  </si>
  <si>
    <t>(kg/FTE)</t>
  </si>
  <si>
    <t>Responsibly sourced paper products</t>
  </si>
  <si>
    <r>
      <t>Total % Forest Stewardship Council (FSC) certified</t>
    </r>
    <r>
      <rPr>
        <b/>
        <vertAlign val="superscript"/>
        <sz val="10"/>
        <color theme="1"/>
        <rFont val="Arial"/>
        <family val="2"/>
      </rPr>
      <t>(18)(19)(20)</t>
    </r>
  </si>
  <si>
    <t>LEED Certified Workspace</t>
  </si>
  <si>
    <r>
      <t>LEED certified workspace (2007-2022)</t>
    </r>
    <r>
      <rPr>
        <b/>
        <vertAlign val="superscript"/>
        <sz val="10"/>
        <color theme="1"/>
        <rFont val="Arial"/>
        <family val="2"/>
      </rPr>
      <t>(21)</t>
    </r>
  </si>
  <si>
    <t>US Operations (2022)</t>
  </si>
  <si>
    <t>Canadian Operations (2022)</t>
  </si>
  <si>
    <t># Locations</t>
  </si>
  <si>
    <r>
      <t>Occupied Floor Space (m</t>
    </r>
    <r>
      <rPr>
        <b/>
        <vertAlign val="superscript"/>
        <sz val="10"/>
        <color theme="1"/>
        <rFont val="Arial"/>
        <family val="2"/>
      </rPr>
      <t>2</t>
    </r>
    <r>
      <rPr>
        <b/>
        <sz val="10"/>
        <color theme="1"/>
        <rFont val="Arial"/>
        <family val="2"/>
      </rPr>
      <t>)</t>
    </r>
  </si>
  <si>
    <t>Platinum</t>
  </si>
  <si>
    <t>Gold</t>
  </si>
  <si>
    <t>Silver</t>
  </si>
  <si>
    <t>Certified</t>
  </si>
  <si>
    <t>LEED certified workspace (2007-2022)</t>
  </si>
  <si>
    <t>LEED certified as percentage total occupied workspace</t>
  </si>
  <si>
    <t>Eco-Friendly Products</t>
  </si>
  <si>
    <t>e-Banking</t>
  </si>
  <si>
    <r>
      <t>Number of client accounts digitally registered</t>
    </r>
    <r>
      <rPr>
        <b/>
        <vertAlign val="superscript"/>
        <sz val="10"/>
        <color theme="1"/>
        <rFont val="Arial"/>
        <family val="2"/>
      </rPr>
      <t xml:space="preserve">(22) </t>
    </r>
  </si>
  <si>
    <t>cumulative, millions of accounts</t>
  </si>
  <si>
    <r>
      <t>Number of paperless client accounts</t>
    </r>
    <r>
      <rPr>
        <b/>
        <vertAlign val="superscript"/>
        <sz val="10"/>
        <color theme="1"/>
        <rFont val="Arial"/>
        <family val="2"/>
      </rPr>
      <t xml:space="preserve"> (23)</t>
    </r>
  </si>
  <si>
    <t xml:space="preserve">Loans in Environmentally Sensitive Sectors </t>
  </si>
  <si>
    <r>
      <t>2020</t>
    </r>
    <r>
      <rPr>
        <b/>
        <vertAlign val="superscript"/>
        <sz val="10"/>
        <color theme="1"/>
        <rFont val="Arial"/>
        <family val="2"/>
      </rPr>
      <t>(24)</t>
    </r>
  </si>
  <si>
    <r>
      <t>2019</t>
    </r>
    <r>
      <rPr>
        <b/>
        <vertAlign val="superscript"/>
        <sz val="10"/>
        <color theme="1"/>
        <rFont val="Arial"/>
        <family val="2"/>
      </rPr>
      <t>(24)</t>
    </r>
  </si>
  <si>
    <r>
      <t>2018</t>
    </r>
    <r>
      <rPr>
        <b/>
        <vertAlign val="superscript"/>
        <sz val="10"/>
        <color theme="1"/>
        <rFont val="Arial"/>
        <family val="2"/>
      </rPr>
      <t>(24)</t>
    </r>
  </si>
  <si>
    <r>
      <t>2017</t>
    </r>
    <r>
      <rPr>
        <b/>
        <vertAlign val="superscript"/>
        <sz val="10"/>
        <color theme="1"/>
        <rFont val="Arial"/>
        <family val="2"/>
      </rPr>
      <t>(24)</t>
    </r>
  </si>
  <si>
    <t>Forestry</t>
  </si>
  <si>
    <t>% of Total Lending</t>
  </si>
  <si>
    <t>Utilities</t>
  </si>
  <si>
    <t>Agriculture</t>
  </si>
  <si>
    <r>
      <rPr>
        <vertAlign val="superscript"/>
        <sz val="10"/>
        <color rgb="FF000000"/>
        <rFont val="Arial"/>
        <family val="2"/>
      </rPr>
      <t>(1)</t>
    </r>
    <r>
      <rPr>
        <sz val="10"/>
        <color rgb="FF000000"/>
        <rFont val="Arial"/>
        <family val="2"/>
      </rPr>
      <t xml:space="preserve"> The reporting period for Scope 1, 2 and leased subleased GHG emissions (part of Scope 3) for both US and Canadian-based GHG emissions from real estate is from August 1st to July 31st. Other sources of GHG emissions are aligned with CIBC’s fiscal year (November 1st to October 31st).  </t>
    </r>
  </si>
  <si>
    <r>
      <rPr>
        <vertAlign val="superscript"/>
        <sz val="10"/>
        <rFont val="Arial"/>
        <family val="2"/>
      </rPr>
      <t>(2)</t>
    </r>
    <r>
      <rPr>
        <sz val="10"/>
        <rFont val="Arial"/>
        <family val="2"/>
      </rPr>
      <t xml:space="preserve"> Due to CIBC's much larger operating presence within the US with the acquisition of PrivateBancorp, Inc. in 2017, GHG emissions (Scope 1 &amp; 2) reported for 2018 to 2022 include annual data from all Canadian and US-based operations. GHG emissions data for both 2017 and 2016 are for Canadian-based operations only. Reported GHG emissions data for 2018 to 2022 covers more than 99% of our global occupied floor space.  For 2017 and 2016, data relates to 97% of our global occupied floorspace. Data includes estimates where actual data is not currently available. </t>
    </r>
  </si>
  <si>
    <r>
      <rPr>
        <vertAlign val="superscript"/>
        <sz val="10"/>
        <rFont val="Arial"/>
        <family val="2"/>
      </rPr>
      <t>(3)</t>
    </r>
    <r>
      <rPr>
        <sz val="10"/>
        <rFont val="Arial"/>
        <family val="2"/>
      </rPr>
      <t xml:space="preserve"> Scope 1 emissions include direct emissions from the combustion of natural gas and fuel (oil and propane).</t>
    </r>
  </si>
  <si>
    <r>
      <rPr>
        <vertAlign val="superscript"/>
        <sz val="10"/>
        <color rgb="FF000000"/>
        <rFont val="Arial"/>
      </rPr>
      <t xml:space="preserve">(4) </t>
    </r>
    <r>
      <rPr>
        <sz val="10"/>
        <color rgb="FF000000"/>
        <rFont val="Arial"/>
      </rPr>
      <t>Scope 2 emissions include indirect emissions from the purchase of electricity, district steam, and chilled water.</t>
    </r>
  </si>
  <si>
    <r>
      <rPr>
        <vertAlign val="superscript"/>
        <sz val="10"/>
        <rFont val="Arial"/>
        <family val="2"/>
      </rPr>
      <t xml:space="preserve">(5) </t>
    </r>
    <r>
      <rPr>
        <sz val="10"/>
        <rFont val="Arial"/>
        <family val="2"/>
      </rPr>
      <t>GHG emissions intensity from Scope 1 and 2 emissions. 2021 GHG emissions intensity (per square meter) was restated due to adjustments in floor areas, as were related energy and electricity intensity values for 2021 to reflect this change.</t>
    </r>
  </si>
  <si>
    <r>
      <rPr>
        <vertAlign val="superscript"/>
        <sz val="10"/>
        <rFont val="Arial"/>
        <family val="2"/>
      </rPr>
      <t>(6)</t>
    </r>
    <r>
      <rPr>
        <sz val="10"/>
        <rFont val="Arial"/>
        <family val="2"/>
      </rPr>
      <t xml:space="preserve"> 2017 and 2016 Scope 1 and 2 data pertains to all leased and owned real estate facilities located within Canada, covering approximately 91% and 97% of our global occupied floor space, respectively. In mid-2017, CIBC acquired US-based PrivateBancorp, Inc., with related GHG emissions data first included in 2018 results.</t>
    </r>
  </si>
  <si>
    <r>
      <rPr>
        <vertAlign val="superscript"/>
        <sz val="10"/>
        <color rgb="FF000000"/>
        <rFont val="Arial"/>
      </rPr>
      <t xml:space="preserve">(7) </t>
    </r>
    <r>
      <rPr>
        <sz val="10"/>
        <color rgb="FF000000"/>
        <rFont val="Arial"/>
      </rPr>
      <t>2020, 2019 and 2018 Scope 1 and 2 data pertains to all leased and owned real estate facilities located within Canada and the US, covering approximately 99% of our global occupied floor space. CIBC's Scope 1 and 2 emissions values and associated energy and water consumption data for FY2018, FY2019 and FY2020 were restated in some instances due to a systemic error related to the calculation method for consumption values of these historical years.</t>
    </r>
  </si>
  <si>
    <r>
      <t xml:space="preserve">(8) </t>
    </r>
    <r>
      <rPr>
        <sz val="10"/>
        <color rgb="FF000000"/>
        <rFont val="Arial"/>
        <family val="2"/>
      </rPr>
      <t>The reporting period for all Scope 3 sources is November 1st to October 31st, with the exception of leased sublease GHG emission data reported from August 1st to July 31st. CIBC's Scope 3 subleases emissions values and associated energy consumption data for FY2018, FY2019 and FY2020 were restated in some instances due to a systemic error related to the calculation method for consumption values of these historical years.</t>
    </r>
  </si>
  <si>
    <r>
      <rPr>
        <vertAlign val="superscript"/>
        <sz val="10"/>
        <rFont val="Arial"/>
        <family val="2"/>
      </rPr>
      <t>(9)</t>
    </r>
    <r>
      <rPr>
        <sz val="10"/>
        <rFont val="Arial"/>
        <family val="2"/>
      </rPr>
      <t xml:space="preserve"> 'Lifecycle' estimate related to internal paper use was made using the Environmental Paper Calculator (www.papercalculator.org).</t>
    </r>
  </si>
  <si>
    <r>
      <rPr>
        <vertAlign val="superscript"/>
        <sz val="10"/>
        <color rgb="FF000000"/>
        <rFont val="Arial"/>
      </rPr>
      <t>(10)</t>
    </r>
    <r>
      <rPr>
        <sz val="10"/>
        <color rgb="FF000000"/>
        <rFont val="Arial"/>
      </rPr>
      <t xml:space="preserve"> Employee business travel includes air, train and car travel for company business for over 99% of employees. 2020, 2019 and 2018 GHG emissions data for business travel includes all relevant operations within Canada, the UK, and the US. GHG emissions data for 2017 and 2016 does not include operations associated with the former PrivateBancorp, Inc. (now known as CIBC Bank USA).</t>
    </r>
  </si>
  <si>
    <r>
      <rPr>
        <vertAlign val="superscript"/>
        <sz val="10"/>
        <rFont val="Arial"/>
        <family val="2"/>
      </rPr>
      <t xml:space="preserve">(11) </t>
    </r>
    <r>
      <rPr>
        <sz val="10"/>
        <rFont val="Arial"/>
        <family val="2"/>
      </rPr>
      <t>Energy consumption reported from stationary combustion sources (both direct and indirect).</t>
    </r>
  </si>
  <si>
    <r>
      <rPr>
        <vertAlign val="superscript"/>
        <sz val="10"/>
        <rFont val="Arial"/>
        <family val="2"/>
      </rPr>
      <t xml:space="preserve">(12) </t>
    </r>
    <r>
      <rPr>
        <sz val="10"/>
        <rFont val="Arial"/>
        <family val="2"/>
      </rPr>
      <t>Due to our much larger operating presence within the US with the acquisition of PrivateBancorp, Inc. in 2017, energy consumption reported for 2020, 2019 and 2018 includes annual data from all Canadian and US-based operations. Energy consumption data for 2017 and 2016 is from Canadian-based operations only.</t>
    </r>
  </si>
  <si>
    <r>
      <rPr>
        <vertAlign val="superscript"/>
        <sz val="10"/>
        <rFont val="Arial"/>
        <family val="2"/>
      </rPr>
      <t>(13)</t>
    </r>
    <r>
      <rPr>
        <sz val="10"/>
        <rFont val="Arial"/>
        <family val="2"/>
      </rPr>
      <t xml:space="preserve"> Automobile travel includes car rental and personal vehicles used for employee business travel.</t>
    </r>
  </si>
  <si>
    <r>
      <rPr>
        <vertAlign val="superscript"/>
        <sz val="10"/>
        <color rgb="FF000000"/>
        <rFont val="Arial"/>
      </rPr>
      <t>(14)</t>
    </r>
    <r>
      <rPr>
        <sz val="10"/>
        <color rgb="FF000000"/>
        <rFont val="Arial"/>
      </rPr>
      <t xml:space="preserve"> Employee business travel includes air, train, and car travel for company business for over 99% of employees. 2020, 2019 and 2018 distance travelled data includes all relevant operations within Canada, the UK and the US.  Distance travelled data for 2017 and  2016 does not include operations associated with the former PrivateBancorp, Inc. (now known as CIBC Bank USA).</t>
    </r>
  </si>
  <si>
    <r>
      <rPr>
        <vertAlign val="superscript"/>
        <sz val="10"/>
        <rFont val="Arial"/>
        <family val="2"/>
      </rPr>
      <t>(15)</t>
    </r>
    <r>
      <rPr>
        <sz val="10"/>
        <rFont val="Arial"/>
        <family val="2"/>
      </rPr>
      <t xml:space="preserve"> 2020, 2019 and 2018 e-waste data includes all relevant operations within Canada, the UK and the US. E-waste data for 2017 and 2016 does not include operational e-waste production within the UK.</t>
    </r>
  </si>
  <si>
    <r>
      <rPr>
        <vertAlign val="superscript"/>
        <sz val="10"/>
        <rFont val="Arial"/>
        <family val="2"/>
      </rPr>
      <t>(16)</t>
    </r>
    <r>
      <rPr>
        <sz val="10"/>
        <rFont val="Arial"/>
        <family val="2"/>
      </rPr>
      <t xml:space="preserve"> Reported electronic waste to landfill data includes operations in Canada, the US, the UK and the APAC region, which covers more than 99% of our global occupied floor space.</t>
    </r>
  </si>
  <si>
    <r>
      <rPr>
        <vertAlign val="superscript"/>
        <sz val="10"/>
        <color theme="1"/>
        <rFont val="Arial"/>
        <family val="2"/>
      </rPr>
      <t xml:space="preserve">(17) </t>
    </r>
    <r>
      <rPr>
        <sz val="10"/>
        <color theme="1"/>
        <rFont val="Arial"/>
        <family val="2"/>
      </rPr>
      <t>Starting in 2020, reported water consumption includes actual and estimated water use data for our Canadian operations, which covers more than 91% of our global occupied floor space.  Prior to 2020, reported water use included actual data from our Canadian operations, covering approximately 48% of our global occupied floor space. 2019 water consumption was restated due to adjustments in estimates.</t>
    </r>
  </si>
  <si>
    <r>
      <rPr>
        <vertAlign val="superscript"/>
        <sz val="10"/>
        <color theme="1"/>
        <rFont val="Arial"/>
        <family val="2"/>
      </rPr>
      <t xml:space="preserve">(18) </t>
    </r>
    <r>
      <rPr>
        <sz val="10"/>
        <color theme="1"/>
        <rFont val="Arial"/>
        <family val="2"/>
      </rPr>
      <t>Unless indicated otherwise, data reported stems from Canadian operations only.</t>
    </r>
  </si>
  <si>
    <r>
      <rPr>
        <vertAlign val="superscript"/>
        <sz val="10"/>
        <rFont val="Arial"/>
        <family val="2"/>
      </rPr>
      <t>(19)</t>
    </r>
    <r>
      <rPr>
        <sz val="10"/>
        <rFont val="Arial"/>
        <family val="2"/>
      </rPr>
      <t xml:space="preserve"> Office paper includes data from Canadian and US operations, covering approximately 99% of our global occupied floor space.</t>
    </r>
  </si>
  <si>
    <r>
      <rPr>
        <vertAlign val="superscript"/>
        <sz val="10"/>
        <color theme="1"/>
        <rFont val="Arial"/>
        <family val="2"/>
      </rPr>
      <t xml:space="preserve">(20) </t>
    </r>
    <r>
      <rPr>
        <sz val="10"/>
        <color theme="1"/>
        <rFont val="Arial"/>
        <family val="2"/>
      </rPr>
      <t>FSC-certified as a percentage of our total paper use including printer paper, client statements, forms, cheques, envelopes and commercial printing.</t>
    </r>
  </si>
  <si>
    <r>
      <rPr>
        <vertAlign val="superscript"/>
        <sz val="10"/>
        <rFont val="Arial"/>
        <family val="2"/>
      </rPr>
      <t xml:space="preserve">(21) </t>
    </r>
    <r>
      <rPr>
        <sz val="10"/>
        <rFont val="Arial"/>
        <family val="2"/>
      </rPr>
      <t>US and Canadian operations covers 99% of our global occupied floor space.</t>
    </r>
  </si>
  <si>
    <r>
      <rPr>
        <vertAlign val="superscript"/>
        <sz val="10"/>
        <rFont val="Arial"/>
        <family val="2"/>
      </rPr>
      <t xml:space="preserve">(22) </t>
    </r>
    <r>
      <rPr>
        <sz val="10"/>
        <rFont val="Arial"/>
        <family val="2"/>
      </rPr>
      <t>Digitally registered includes unique clients accounts signed up for mobile or online banking.</t>
    </r>
  </si>
  <si>
    <r>
      <rPr>
        <vertAlign val="superscript"/>
        <sz val="10"/>
        <rFont val="Arial"/>
        <family val="2"/>
      </rPr>
      <t>(23)</t>
    </r>
    <r>
      <rPr>
        <sz val="10"/>
        <rFont val="Arial"/>
        <family val="2"/>
      </rPr>
      <t xml:space="preserve"> Reporting on paperless client accounts for FY2022 is based on latest count available as at September 22, 2022. Due to a change in internal management systems, data reflecting total numbers as at October 31, 2022 was not available and therefore could not be included in the latest ESG data tables.</t>
    </r>
  </si>
  <si>
    <r>
      <rPr>
        <vertAlign val="superscript"/>
        <sz val="10"/>
        <color rgb="FF000000"/>
        <rFont val="Arial"/>
        <family val="2"/>
      </rPr>
      <t>(24)</t>
    </r>
    <r>
      <rPr>
        <sz val="10"/>
        <color rgb="FF000000"/>
        <rFont val="Arial"/>
        <family val="2"/>
      </rPr>
      <t xml:space="preserve"> Certain amounts by sector have been revised for 2020 to 2017 from those previously presented to align with our revised sector definition, or to better match the borrowers’ risk profiles with the relevant sectors. Amounts for 2016 have not been revised.</t>
    </r>
  </si>
  <si>
    <r>
      <rPr>
        <vertAlign val="superscript"/>
        <sz val="10"/>
        <color rgb="FF000000"/>
        <rFont val="Arial"/>
      </rPr>
      <t>(31)</t>
    </r>
    <r>
      <rPr>
        <sz val="10"/>
        <color rgb="FF000000"/>
        <rFont val="Arial"/>
      </rPr>
      <t xml:space="preserve"> The above segments also include other roles in equivalent job levels based on a number of factors such as level of responsibility, complexity and span of control related to the job. To ensure a like-for-like comparison, this analysis was based on a full-time equivalent target total direct compensation, inclusive of base salaries and </t>
    </r>
    <r>
      <rPr>
        <sz val="10"/>
        <color rgb="FF000000"/>
        <rFont val="Arial"/>
        <family val="2"/>
      </rPr>
      <t xml:space="preserve">annual incentive compensation targets for employees within Canada, excluding those in front-line sales or participating in specialized compensation programs. The Executive results for 2021 have been restated as the population was expanded to include all Executives except the CEO. 
</t>
    </r>
  </si>
  <si>
    <t xml:space="preserve">Environment   </t>
  </si>
  <si>
    <t xml:space="preserve">Sustainable products &amp; solutions    </t>
  </si>
  <si>
    <r>
      <t>Social</t>
    </r>
    <r>
      <rPr>
        <b/>
        <vertAlign val="superscript"/>
        <sz val="26"/>
        <color theme="1"/>
        <rFont val="Arial"/>
        <family val="2"/>
      </rPr>
      <t>(1)</t>
    </r>
    <r>
      <rPr>
        <b/>
        <sz val="26"/>
        <color theme="1"/>
        <rFont val="Arial"/>
        <family val="2"/>
      </rPr>
      <t xml:space="preserve">  </t>
    </r>
  </si>
  <si>
    <t xml:space="preserve">Governance      </t>
  </si>
  <si>
    <t xml:space="preserve">General </t>
  </si>
  <si>
    <t xml:space="preserve">The ESG Data Tables have been updated as of March 30, 2023.   </t>
  </si>
  <si>
    <t xml:space="preserve">Sustainability is at the heart of CIBC’s purpose: to help make your ambition a reality. Inspired by this purpose, we are taking action to integrate sustainability into everything we do, focusing on environmental, social and governance (ESG) matters of importance to our stakeholders. Building on responsible business practices that we have embedded across CIBC, we are dedicated to maintaining strong environmental standards, supporting programs that foster an inclusive and healthy society, and integrating best-in-class governance practices to create a sustainable future.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</si>
</sst>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
    <numFmt numFmtId="167" formatCode="&quot;$&quot;#,##0.0"/>
    <numFmt numFmtId="168" formatCode="#,##0.0"/>
    <numFmt numFmtId="169" formatCode="&quot;$&quot;#,##0.0_);[Red]\(&quot;$&quot;#,##0.0\)"/>
    <numFmt numFmtId="170" formatCode="#,##0&quot;(Ϯ)&quot;"/>
    <numFmt numFmtId="171" formatCode="&quot;$&quot;#,##0"/>
  </numFmts>
  <fonts count="64" x14ac:knownFonts="1">
    <font>
      <sz val="10"/>
      <color theme="1"/>
      <name val="Trebuchet MS"/>
      <family val="2"/>
    </font>
    <font>
      <sz val="11"/>
      <color theme="1"/>
      <name val="Arial"/>
      <family val="2"/>
    </font>
    <font>
      <sz val="10"/>
      <color theme="1"/>
      <name val="Trebuchet MS"/>
      <family val="2"/>
    </font>
    <font>
      <b/>
      <sz val="10"/>
      <color theme="1"/>
      <name val="Trebuchet MS"/>
      <family val="2"/>
    </font>
    <font>
      <sz val="10.5"/>
      <name val="Arial"/>
      <family val="2"/>
    </font>
    <font>
      <sz val="11"/>
      <color theme="1"/>
      <name val="Calibri"/>
      <family val="2"/>
    </font>
    <font>
      <b/>
      <sz val="11"/>
      <color theme="1"/>
      <name val="Calibri"/>
      <family val="2"/>
    </font>
    <font>
      <sz val="10"/>
      <name val="Arial"/>
      <family val="2"/>
    </font>
    <font>
      <sz val="11"/>
      <color theme="1"/>
      <name val="Calibri"/>
      <family val="2"/>
      <scheme val="minor"/>
    </font>
    <font>
      <sz val="10"/>
      <name val="Arial"/>
      <family val="2"/>
    </font>
    <font>
      <sz val="11"/>
      <color indexed="8"/>
      <name val="Calibri"/>
      <family val="2"/>
    </font>
    <font>
      <sz val="10"/>
      <color rgb="FF9C0006"/>
      <name val="Arial"/>
      <family val="2"/>
    </font>
    <font>
      <sz val="10"/>
      <color rgb="FF006100"/>
      <name val="Arial"/>
      <family val="2"/>
    </font>
    <font>
      <sz val="11"/>
      <color rgb="FF006100"/>
      <name val="Calibri"/>
      <family val="2"/>
      <scheme val="minor"/>
    </font>
    <font>
      <sz val="10"/>
      <name val="Verdana"/>
      <family val="2"/>
    </font>
    <font>
      <u/>
      <sz val="10"/>
      <color indexed="12"/>
      <name val="Verdana"/>
      <family val="2"/>
    </font>
    <font>
      <sz val="11"/>
      <color rgb="FF9C5700"/>
      <name val="Calibri"/>
      <family val="2"/>
      <scheme val="minor"/>
    </font>
    <font>
      <sz val="12"/>
      <color theme="1"/>
      <name val="Arial"/>
      <family val="2"/>
    </font>
    <font>
      <sz val="10"/>
      <color theme="1"/>
      <name val="Arial"/>
      <family val="2"/>
    </font>
    <font>
      <b/>
      <sz val="26"/>
      <color theme="1"/>
      <name val="Arial"/>
      <family val="2"/>
    </font>
    <font>
      <b/>
      <sz val="14"/>
      <color theme="1"/>
      <name val="Arial"/>
      <family val="2"/>
    </font>
    <font>
      <b/>
      <sz val="10"/>
      <color theme="1"/>
      <name val="Arial"/>
      <family val="2"/>
    </font>
    <font>
      <vertAlign val="superscript"/>
      <sz val="10"/>
      <color theme="1"/>
      <name val="Arial"/>
      <family val="2"/>
    </font>
    <font>
      <sz val="10"/>
      <color rgb="FF000000"/>
      <name val="Arial"/>
      <family val="2"/>
    </font>
    <font>
      <vertAlign val="superscript"/>
      <sz val="10"/>
      <color rgb="FF000000"/>
      <name val="Arial"/>
      <family val="2"/>
    </font>
    <font>
      <sz val="8"/>
      <color theme="1"/>
      <name val="Arial"/>
      <family val="2"/>
    </font>
    <font>
      <b/>
      <vertAlign val="superscript"/>
      <sz val="14"/>
      <color theme="1"/>
      <name val="Arial"/>
      <family val="2"/>
    </font>
    <font>
      <sz val="9"/>
      <color rgb="FF000000"/>
      <name val="Arial"/>
      <family val="2"/>
    </font>
    <font>
      <b/>
      <vertAlign val="superscript"/>
      <sz val="10"/>
      <color theme="1"/>
      <name val="Arial"/>
      <family val="2"/>
    </font>
    <font>
      <b/>
      <sz val="10"/>
      <color rgb="FF000000"/>
      <name val="Arial"/>
      <family val="2"/>
    </font>
    <font>
      <vertAlign val="superscript"/>
      <sz val="10"/>
      <name val="Arial"/>
      <family val="2"/>
    </font>
    <font>
      <b/>
      <sz val="11"/>
      <color theme="1"/>
      <name val="Arial"/>
      <family val="2"/>
    </font>
    <font>
      <b/>
      <sz val="12"/>
      <color rgb="FFC00000"/>
      <name val="Arial"/>
      <family val="2"/>
    </font>
    <font>
      <b/>
      <vertAlign val="superscript"/>
      <sz val="12"/>
      <color rgb="FFC00000"/>
      <name val="Arial"/>
      <family val="2"/>
    </font>
    <font>
      <vertAlign val="subscript"/>
      <sz val="10"/>
      <color theme="1"/>
      <name val="Arial"/>
      <family val="2"/>
    </font>
    <font>
      <b/>
      <vertAlign val="subscript"/>
      <sz val="10"/>
      <color theme="1"/>
      <name val="Arial"/>
      <family val="2"/>
    </font>
    <font>
      <b/>
      <sz val="10"/>
      <name val="Arial"/>
      <family val="2"/>
    </font>
    <font>
      <sz val="12"/>
      <color rgb="FFC00000"/>
      <name val="Arial"/>
      <family val="2"/>
    </font>
    <font>
      <sz val="14"/>
      <color theme="1"/>
      <name val="Arial"/>
      <family val="2"/>
    </font>
    <font>
      <b/>
      <sz val="11"/>
      <name val="Arial"/>
      <family val="2"/>
    </font>
    <font>
      <sz val="11"/>
      <name val="Arial"/>
      <family val="2"/>
    </font>
    <font>
      <b/>
      <sz val="14"/>
      <color rgb="FF000000"/>
      <name val="Arial"/>
      <family val="2"/>
    </font>
    <font>
      <b/>
      <sz val="12"/>
      <color theme="1"/>
      <name val="Arial"/>
      <family val="2"/>
    </font>
    <font>
      <b/>
      <vertAlign val="superscript"/>
      <sz val="10"/>
      <color rgb="FF000000"/>
      <name val="Arial"/>
      <family val="2"/>
    </font>
    <font>
      <b/>
      <vertAlign val="superscript"/>
      <sz val="10"/>
      <name val="Arial"/>
      <family val="2"/>
    </font>
    <font>
      <sz val="9"/>
      <color theme="1"/>
      <name val="Arial"/>
      <family val="2"/>
    </font>
    <font>
      <sz val="9"/>
      <name val="Calibri"/>
      <family val="2"/>
    </font>
    <font>
      <b/>
      <vertAlign val="superscript"/>
      <sz val="11"/>
      <name val="Arial"/>
      <family val="2"/>
    </font>
    <font>
      <sz val="10"/>
      <name val="Arial"/>
      <family val="2"/>
    </font>
    <font>
      <b/>
      <vertAlign val="superscript"/>
      <sz val="8"/>
      <name val="Arial"/>
      <family val="2"/>
    </font>
    <font>
      <b/>
      <sz val="10"/>
      <color rgb="FF000000"/>
      <name val="Trebuchet MS"/>
      <family val="2"/>
    </font>
    <font>
      <sz val="10"/>
      <color rgb="FF000000"/>
      <name val="Trebuchet MS"/>
      <family val="2"/>
    </font>
    <font>
      <sz val="10"/>
      <color rgb="FF000000"/>
      <name val="Arial"/>
    </font>
    <font>
      <vertAlign val="superscript"/>
      <sz val="10"/>
      <color rgb="FF000000"/>
      <name val="Arial"/>
    </font>
    <font>
      <b/>
      <sz val="10"/>
      <color rgb="FF000000"/>
      <name val="Arial"/>
    </font>
    <font>
      <b/>
      <vertAlign val="superscript"/>
      <sz val="10"/>
      <color rgb="FF000000"/>
      <name val="Arial"/>
    </font>
    <font>
      <b/>
      <vertAlign val="superscript"/>
      <sz val="12"/>
      <color rgb="FFC00000"/>
      <name val="Arial"/>
    </font>
    <font>
      <sz val="10"/>
      <name val="Arial"/>
    </font>
    <font>
      <sz val="10"/>
      <color theme="1"/>
      <name val="Arial"/>
    </font>
    <font>
      <b/>
      <vertAlign val="superscript"/>
      <sz val="26"/>
      <color theme="1"/>
      <name val="Arial"/>
      <family val="2"/>
    </font>
    <font>
      <b/>
      <vertAlign val="superscript"/>
      <sz val="11"/>
      <color theme="1"/>
      <name val="Arial"/>
      <family val="2"/>
    </font>
    <font>
      <b/>
      <vertAlign val="superscript"/>
      <sz val="11"/>
      <color rgb="FF000000"/>
      <name val="Arial"/>
      <family val="2"/>
    </font>
    <font>
      <b/>
      <sz val="9"/>
      <color theme="1"/>
      <name val="Arial"/>
      <family val="2"/>
    </font>
    <font>
      <i/>
      <sz val="11"/>
      <name val="Arial"/>
      <family val="2"/>
    </font>
  </fonts>
  <fills count="1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9B9B"/>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tint="-0.249977111117893"/>
        <bgColor indexed="64"/>
      </patternFill>
    </fill>
    <fill>
      <patternFill patternType="solid">
        <fgColor theme="0" tint="-0.249977111117893"/>
        <bgColor rgb="FF000000"/>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D9E1F2"/>
        <bgColor indexed="64"/>
      </patternFill>
    </fill>
  </fills>
  <borders count="49">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auto="1"/>
      </left>
      <right style="thin">
        <color auto="1"/>
      </right>
      <top style="thin">
        <color auto="1"/>
      </top>
      <bottom/>
      <diagonal/>
    </border>
    <border>
      <left/>
      <right style="thin">
        <color rgb="FF000000"/>
      </right>
      <top style="thin">
        <color auto="1"/>
      </top>
      <bottom style="thin">
        <color auto="1"/>
      </bottom>
      <diagonal/>
    </border>
    <border>
      <left style="thin">
        <color indexed="64"/>
      </left>
      <right style="thin">
        <color rgb="FF000000"/>
      </right>
      <top style="thin">
        <color indexed="64"/>
      </top>
      <bottom style="thin">
        <color indexed="64"/>
      </bottom>
      <diagonal/>
    </border>
    <border>
      <left style="thin">
        <color rgb="FF000000"/>
      </left>
      <right style="thin">
        <color auto="1"/>
      </right>
      <top style="thin">
        <color rgb="FF000000"/>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bottom style="thin">
        <color auto="1"/>
      </bottom>
      <diagonal/>
    </border>
    <border>
      <left/>
      <right style="thin">
        <color rgb="FF000000"/>
      </right>
      <top/>
      <bottom style="thin">
        <color auto="1"/>
      </bottom>
      <diagonal/>
    </border>
    <border>
      <left style="thin">
        <color rgb="FF000000"/>
      </left>
      <right style="thin">
        <color auto="1"/>
      </right>
      <top/>
      <bottom style="thin">
        <color rgb="FF000000"/>
      </bottom>
      <diagonal/>
    </border>
    <border>
      <left/>
      <right style="thin">
        <color auto="1"/>
      </right>
      <top/>
      <bottom style="thin">
        <color rgb="FF000000"/>
      </bottom>
      <diagonal/>
    </border>
    <border>
      <left/>
      <right style="thin">
        <color rgb="FF000000"/>
      </right>
      <top/>
      <bottom style="thin">
        <color rgb="FF000000"/>
      </bottom>
      <diagonal/>
    </border>
    <border>
      <left/>
      <right/>
      <top style="thin">
        <color auto="1"/>
      </top>
      <bottom/>
      <diagonal/>
    </border>
    <border>
      <left style="thin">
        <color rgb="FF000000"/>
      </left>
      <right style="thin">
        <color auto="1"/>
      </right>
      <top/>
      <bottom/>
      <diagonal/>
    </border>
    <border>
      <left/>
      <right style="thin">
        <color rgb="FF000000"/>
      </right>
      <top/>
      <bottom/>
      <diagonal/>
    </border>
    <border>
      <left style="thin">
        <color rgb="FF000000"/>
      </left>
      <right/>
      <top/>
      <bottom style="thin">
        <color auto="1"/>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35">
    <xf numFmtId="0" fontId="0" fillId="0" borderId="0"/>
    <xf numFmtId="43" fontId="2" fillId="0" borderId="0" applyFont="0" applyFill="0" applyBorder="0" applyAlignment="0" applyProtection="0"/>
    <xf numFmtId="9" fontId="2" fillId="0" borderId="0" applyFont="0" applyFill="0" applyBorder="0" applyAlignment="0" applyProtection="0"/>
    <xf numFmtId="0" fontId="7" fillId="0" borderId="0"/>
    <xf numFmtId="0" fontId="11" fillId="8"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2" fillId="7" borderId="0" applyNumberFormat="0" applyBorder="0" applyAlignment="0" applyProtection="0"/>
    <xf numFmtId="0" fontId="13" fillId="7" borderId="0" applyNumberFormat="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0" fontId="1" fillId="0" borderId="0"/>
    <xf numFmtId="0" fontId="1" fillId="0" borderId="0"/>
    <xf numFmtId="0" fontId="14" fillId="0" borderId="0"/>
    <xf numFmtId="43" fontId="14" fillId="0" borderId="0" applyFont="0" applyFill="0" applyBorder="0" applyAlignment="0" applyProtection="0"/>
    <xf numFmtId="9" fontId="14" fillId="0" borderId="0" applyFont="0" applyFill="0" applyBorder="0" applyAlignment="0" applyProtection="0"/>
    <xf numFmtId="0" fontId="15" fillId="0" borderId="0" applyNumberFormat="0" applyFill="0" applyBorder="0" applyAlignment="0" applyProtection="0">
      <alignment vertical="top"/>
      <protection locked="0"/>
    </xf>
    <xf numFmtId="0" fontId="16" fillId="9" borderId="0" applyNumberFormat="0" applyBorder="0" applyAlignment="0" applyProtection="0"/>
    <xf numFmtId="0" fontId="8" fillId="0" borderId="0"/>
    <xf numFmtId="43" fontId="8" fillId="0" borderId="0" applyFont="0" applyFill="0" applyBorder="0" applyAlignment="0" applyProtection="0"/>
    <xf numFmtId="0" fontId="14" fillId="0" borderId="0"/>
    <xf numFmtId="0" fontId="14" fillId="0" borderId="0"/>
    <xf numFmtId="0" fontId="8" fillId="0" borderId="0"/>
    <xf numFmtId="0" fontId="48" fillId="0" borderId="0"/>
    <xf numFmtId="43" fontId="4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9" fontId="48" fillId="0" borderId="0" applyFont="0" applyFill="0" applyBorder="0" applyAlignment="0" applyProtection="0"/>
  </cellStyleXfs>
  <cellXfs count="464">
    <xf numFmtId="0" fontId="0" fillId="0" borderId="0" xfId="0"/>
    <xf numFmtId="2" fontId="4" fillId="0" borderId="0" xfId="0" applyNumberFormat="1" applyFont="1" applyAlignment="1">
      <alignment vertical="center"/>
    </xf>
    <xf numFmtId="0" fontId="0" fillId="0" borderId="0" xfId="0" applyAlignment="1">
      <alignment vertical="top"/>
    </xf>
    <xf numFmtId="0" fontId="6" fillId="0" borderId="13" xfId="0" applyFont="1" applyBorder="1" applyAlignment="1">
      <alignment vertical="center"/>
    </xf>
    <xf numFmtId="3" fontId="0" fillId="0" borderId="0" xfId="0" applyNumberFormat="1"/>
    <xf numFmtId="3" fontId="5" fillId="0" borderId="14" xfId="0" applyNumberFormat="1" applyFont="1" applyBorder="1" applyAlignment="1">
      <alignment vertical="center"/>
    </xf>
    <xf numFmtId="0" fontId="6" fillId="0" borderId="15" xfId="0" applyFont="1" applyBorder="1" applyAlignment="1">
      <alignment vertical="center"/>
    </xf>
    <xf numFmtId="3" fontId="5" fillId="0" borderId="16" xfId="0" applyNumberFormat="1" applyFont="1" applyBorder="1" applyAlignment="1">
      <alignment vertical="center"/>
    </xf>
    <xf numFmtId="0" fontId="6" fillId="0" borderId="0" xfId="0" applyFont="1" applyAlignment="1">
      <alignment vertical="center"/>
    </xf>
    <xf numFmtId="0" fontId="6" fillId="0" borderId="17" xfId="0" applyFont="1" applyBorder="1" applyAlignment="1">
      <alignment vertical="center"/>
    </xf>
    <xf numFmtId="0" fontId="3" fillId="0" borderId="0" xfId="0" applyFont="1"/>
    <xf numFmtId="3" fontId="7" fillId="0" borderId="2" xfId="3" applyNumberFormat="1" applyBorder="1" applyAlignment="1">
      <alignment horizontal="right"/>
    </xf>
    <xf numFmtId="0" fontId="17" fillId="0" borderId="0" xfId="0" applyFont="1" applyAlignment="1">
      <alignment vertical="top" wrapText="1"/>
    </xf>
    <xf numFmtId="0" fontId="18" fillId="0" borderId="0" xfId="0" applyFont="1"/>
    <xf numFmtId="0" fontId="21" fillId="0" borderId="2" xfId="0" applyFont="1" applyBorder="1" applyAlignment="1">
      <alignment horizontal="left" vertical="center"/>
    </xf>
    <xf numFmtId="0" fontId="23" fillId="0" borderId="0" xfId="0" quotePrefix="1" applyFont="1"/>
    <xf numFmtId="0" fontId="23" fillId="0" borderId="0" xfId="0" applyFont="1"/>
    <xf numFmtId="0" fontId="18" fillId="0" borderId="0" xfId="0" applyFont="1" applyAlignment="1">
      <alignment horizontal="center"/>
    </xf>
    <xf numFmtId="0" fontId="20" fillId="3" borderId="5" xfId="0" applyFont="1" applyFill="1" applyBorder="1" applyAlignment="1">
      <alignment vertical="center" wrapText="1"/>
    </xf>
    <xf numFmtId="0" fontId="20" fillId="3" borderId="1" xfId="0" applyFont="1" applyFill="1" applyBorder="1" applyAlignment="1">
      <alignment vertical="center" wrapText="1"/>
    </xf>
    <xf numFmtId="0" fontId="20" fillId="3" borderId="3" xfId="0" applyFont="1" applyFill="1" applyBorder="1" applyAlignment="1">
      <alignment vertical="center" wrapText="1"/>
    </xf>
    <xf numFmtId="0" fontId="18" fillId="0" borderId="0" xfId="0" applyFont="1" applyAlignment="1">
      <alignment vertical="center" wrapText="1"/>
    </xf>
    <xf numFmtId="0" fontId="31" fillId="0" borderId="0" xfId="0" applyFont="1" applyAlignment="1">
      <alignment horizontal="center" vertical="center" wrapText="1"/>
    </xf>
    <xf numFmtId="0" fontId="21" fillId="4" borderId="2" xfId="0" applyFont="1" applyFill="1" applyBorder="1" applyAlignment="1">
      <alignment horizontal="left" vertical="center" wrapText="1"/>
    </xf>
    <xf numFmtId="0" fontId="21" fillId="4" borderId="2" xfId="0" applyFont="1" applyFill="1" applyBorder="1" applyAlignment="1">
      <alignment horizontal="center" vertical="center" wrapText="1"/>
    </xf>
    <xf numFmtId="0" fontId="21" fillId="4" borderId="2" xfId="0" quotePrefix="1" applyFont="1" applyFill="1" applyBorder="1" applyAlignment="1">
      <alignment horizontal="center" vertical="center" wrapText="1"/>
    </xf>
    <xf numFmtId="0" fontId="31" fillId="0" borderId="0" xfId="0" applyFont="1" applyAlignment="1">
      <alignment vertical="center" wrapText="1"/>
    </xf>
    <xf numFmtId="0" fontId="21" fillId="2" borderId="2" xfId="0" applyFont="1" applyFill="1" applyBorder="1" applyAlignment="1">
      <alignment horizontal="left" vertical="center" wrapText="1"/>
    </xf>
    <xf numFmtId="0" fontId="18" fillId="2" borderId="2" xfId="0" applyFont="1" applyFill="1" applyBorder="1" applyAlignment="1">
      <alignment horizontal="center" vertical="center" wrapText="1"/>
    </xf>
    <xf numFmtId="170" fontId="18" fillId="0" borderId="2" xfId="0" applyNumberFormat="1" applyFont="1" applyBorder="1" applyAlignment="1">
      <alignment horizontal="center" vertical="center" wrapText="1"/>
    </xf>
    <xf numFmtId="3" fontId="18" fillId="0" borderId="2" xfId="0" applyNumberFormat="1" applyFont="1" applyBorder="1" applyAlignment="1">
      <alignment horizontal="center" vertical="center" wrapText="1"/>
    </xf>
    <xf numFmtId="3" fontId="18" fillId="2" borderId="2" xfId="0" applyNumberFormat="1" applyFont="1" applyFill="1" applyBorder="1" applyAlignment="1">
      <alignment horizontal="center" vertical="center" wrapText="1"/>
    </xf>
    <xf numFmtId="0" fontId="21" fillId="6" borderId="2" xfId="0" applyFont="1" applyFill="1" applyBorder="1" applyAlignment="1">
      <alignment horizontal="left" vertical="center" wrapText="1"/>
    </xf>
    <xf numFmtId="0" fontId="18" fillId="6" borderId="2" xfId="0" applyFont="1" applyFill="1" applyBorder="1" applyAlignment="1">
      <alignment horizontal="center" vertical="center" wrapText="1"/>
    </xf>
    <xf numFmtId="3" fontId="18" fillId="6" borderId="2" xfId="0" applyNumberFormat="1" applyFont="1" applyFill="1" applyBorder="1" applyAlignment="1">
      <alignment horizontal="center" vertical="center" wrapText="1"/>
    </xf>
    <xf numFmtId="165" fontId="21" fillId="0" borderId="2" xfId="0" applyNumberFormat="1" applyFont="1" applyBorder="1" applyAlignment="1">
      <alignment horizontal="center" vertical="center" wrapText="1"/>
    </xf>
    <xf numFmtId="0" fontId="21" fillId="0" borderId="2" xfId="0" applyFont="1" applyBorder="1" applyAlignment="1">
      <alignment horizontal="left" vertical="center" wrapText="1"/>
    </xf>
    <xf numFmtId="0" fontId="18" fillId="0" borderId="2" xfId="0" applyFont="1" applyBorder="1" applyAlignment="1">
      <alignment horizontal="center" vertical="center" wrapText="1"/>
    </xf>
    <xf numFmtId="165" fontId="18"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wrapText="1"/>
    </xf>
    <xf numFmtId="168" fontId="21" fillId="0" borderId="2" xfId="0" applyNumberFormat="1" applyFont="1" applyBorder="1" applyAlignment="1">
      <alignment horizontal="center" vertical="center" wrapText="1"/>
    </xf>
    <xf numFmtId="2" fontId="18" fillId="0" borderId="2" xfId="0" applyNumberFormat="1" applyFont="1" applyBorder="1" applyAlignment="1">
      <alignment horizontal="center" vertical="center" wrapText="1"/>
    </xf>
    <xf numFmtId="2" fontId="18" fillId="2" borderId="2" xfId="0" applyNumberFormat="1" applyFont="1" applyFill="1" applyBorder="1" applyAlignment="1">
      <alignment horizontal="center" vertical="center" wrapText="1"/>
    </xf>
    <xf numFmtId="0" fontId="21" fillId="4" borderId="5" xfId="0" applyFont="1" applyFill="1" applyBorder="1" applyAlignment="1">
      <alignment vertical="center" wrapText="1"/>
    </xf>
    <xf numFmtId="0" fontId="21" fillId="4" borderId="1" xfId="0" applyFont="1" applyFill="1" applyBorder="1" applyAlignment="1">
      <alignment vertical="center" wrapText="1"/>
    </xf>
    <xf numFmtId="0" fontId="21" fillId="4" borderId="3" xfId="0" applyFont="1" applyFill="1" applyBorder="1" applyAlignment="1">
      <alignment vertical="center" wrapText="1"/>
    </xf>
    <xf numFmtId="0" fontId="18" fillId="2" borderId="0" xfId="0" applyFont="1" applyFill="1" applyAlignment="1">
      <alignment vertical="center" wrapText="1"/>
    </xf>
    <xf numFmtId="0" fontId="21" fillId="5" borderId="2" xfId="0" applyFont="1" applyFill="1" applyBorder="1" applyAlignment="1">
      <alignment vertical="center" wrapText="1"/>
    </xf>
    <xf numFmtId="0" fontId="21" fillId="5" borderId="5" xfId="0" applyFont="1" applyFill="1" applyBorder="1" applyAlignment="1">
      <alignment vertical="center" wrapText="1"/>
    </xf>
    <xf numFmtId="0" fontId="21" fillId="5" borderId="1" xfId="0" applyFont="1" applyFill="1" applyBorder="1" applyAlignment="1">
      <alignment vertical="center" wrapText="1"/>
    </xf>
    <xf numFmtId="0" fontId="21" fillId="5" borderId="39" xfId="0" applyFont="1" applyFill="1" applyBorder="1" applyAlignment="1">
      <alignment vertical="center" wrapText="1"/>
    </xf>
    <xf numFmtId="3" fontId="18" fillId="0" borderId="5" xfId="0" applyNumberFormat="1" applyFont="1" applyBorder="1" applyAlignment="1">
      <alignment horizontal="center" vertical="center" wrapText="1"/>
    </xf>
    <xf numFmtId="3" fontId="18" fillId="0" borderId="12" xfId="0" applyNumberFormat="1" applyFont="1" applyBorder="1" applyAlignment="1">
      <alignment vertical="center" wrapText="1"/>
    </xf>
    <xf numFmtId="3" fontId="18" fillId="0" borderId="11" xfId="0" applyNumberFormat="1" applyFont="1" applyBorder="1" applyAlignment="1">
      <alignment vertical="center" wrapText="1"/>
    </xf>
    <xf numFmtId="3" fontId="18" fillId="0" borderId="9" xfId="0" applyNumberFormat="1" applyFont="1" applyBorder="1" applyAlignment="1">
      <alignment vertical="center" wrapText="1"/>
    </xf>
    <xf numFmtId="3" fontId="18" fillId="0" borderId="10" xfId="0" applyNumberFormat="1" applyFont="1" applyBorder="1" applyAlignment="1">
      <alignment vertical="center" wrapText="1"/>
    </xf>
    <xf numFmtId="0" fontId="31" fillId="2" borderId="0" xfId="0" applyFont="1" applyFill="1" applyAlignment="1">
      <alignment vertical="center" wrapText="1"/>
    </xf>
    <xf numFmtId="3" fontId="18" fillId="0" borderId="18" xfId="0" applyNumberFormat="1" applyFont="1" applyBorder="1" applyAlignment="1">
      <alignment horizontal="center" vertical="center" wrapText="1"/>
    </xf>
    <xf numFmtId="3" fontId="18" fillId="0" borderId="4" xfId="0" applyNumberFormat="1" applyFont="1" applyBorder="1" applyAlignment="1">
      <alignment vertical="center" wrapText="1"/>
    </xf>
    <xf numFmtId="170" fontId="21" fillId="4" borderId="2" xfId="0" applyNumberFormat="1" applyFont="1" applyFill="1" applyBorder="1" applyAlignment="1">
      <alignment horizontal="center" vertical="center" wrapText="1"/>
    </xf>
    <xf numFmtId="3" fontId="21" fillId="4" borderId="2" xfId="0" applyNumberFormat="1" applyFont="1" applyFill="1" applyBorder="1" applyAlignment="1">
      <alignment horizontal="center" vertical="center" wrapText="1"/>
    </xf>
    <xf numFmtId="0" fontId="21" fillId="0" borderId="0" xfId="0" applyFont="1" applyAlignment="1">
      <alignment vertical="center" wrapText="1"/>
    </xf>
    <xf numFmtId="0" fontId="32" fillId="2" borderId="5" xfId="0" applyFont="1" applyFill="1" applyBorder="1" applyAlignment="1">
      <alignment vertical="center" wrapText="1"/>
    </xf>
    <xf numFmtId="0" fontId="17" fillId="0" borderId="1" xfId="0" applyFont="1" applyBorder="1" applyAlignment="1">
      <alignment vertical="center" wrapText="1"/>
    </xf>
    <xf numFmtId="170" fontId="17" fillId="0" borderId="1" xfId="0" applyNumberFormat="1" applyFont="1" applyBorder="1" applyAlignment="1">
      <alignment vertical="center" wrapText="1"/>
    </xf>
    <xf numFmtId="3" fontId="17" fillId="0" borderId="1" xfId="0" applyNumberFormat="1" applyFont="1" applyBorder="1" applyAlignment="1">
      <alignment vertical="center" wrapText="1"/>
    </xf>
    <xf numFmtId="0" fontId="18" fillId="0" borderId="3" xfId="0" applyFont="1" applyBorder="1" applyAlignment="1">
      <alignment vertical="center" wrapText="1"/>
    </xf>
    <xf numFmtId="0" fontId="36" fillId="4" borderId="2" xfId="0" applyFont="1" applyFill="1" applyBorder="1" applyAlignment="1">
      <alignment horizontal="left" vertical="center" wrapText="1"/>
    </xf>
    <xf numFmtId="3" fontId="21" fillId="5" borderId="1" xfId="0" applyNumberFormat="1" applyFont="1" applyFill="1" applyBorder="1" applyAlignment="1">
      <alignment vertical="center" wrapText="1"/>
    </xf>
    <xf numFmtId="3" fontId="18" fillId="0" borderId="6" xfId="0" applyNumberFormat="1" applyFont="1" applyBorder="1" applyAlignment="1">
      <alignment vertical="center" wrapText="1"/>
    </xf>
    <xf numFmtId="0" fontId="21" fillId="5" borderId="2" xfId="0" applyFont="1" applyFill="1" applyBorder="1" applyAlignment="1">
      <alignment horizontal="left" vertical="center" wrapText="1"/>
    </xf>
    <xf numFmtId="0" fontId="18" fillId="5" borderId="2" xfId="0" applyFont="1" applyFill="1" applyBorder="1" applyAlignment="1">
      <alignment horizontal="center" vertical="center" wrapText="1"/>
    </xf>
    <xf numFmtId="3" fontId="18" fillId="5" borderId="2" xfId="0" applyNumberFormat="1" applyFont="1" applyFill="1" applyBorder="1" applyAlignment="1">
      <alignment horizontal="center" vertical="center" wrapText="1"/>
    </xf>
    <xf numFmtId="166" fontId="18" fillId="0" borderId="2" xfId="0" applyNumberFormat="1" applyFont="1" applyBorder="1" applyAlignment="1">
      <alignment horizontal="center" vertical="center" wrapText="1"/>
    </xf>
    <xf numFmtId="166" fontId="18" fillId="2" borderId="2" xfId="0" applyNumberFormat="1" applyFont="1" applyFill="1" applyBorder="1" applyAlignment="1">
      <alignment horizontal="center" vertical="center" wrapText="1"/>
    </xf>
    <xf numFmtId="0" fontId="32" fillId="2" borderId="2" xfId="0" applyFont="1" applyFill="1" applyBorder="1" applyAlignment="1">
      <alignment vertical="center" wrapText="1"/>
    </xf>
    <xf numFmtId="0" fontId="18" fillId="0" borderId="2" xfId="0" applyFont="1" applyBorder="1" applyAlignment="1">
      <alignment vertical="center" wrapText="1"/>
    </xf>
    <xf numFmtId="3" fontId="18" fillId="0" borderId="18" xfId="0" applyNumberFormat="1" applyFont="1" applyBorder="1" applyAlignment="1">
      <alignment horizontal="center" wrapText="1"/>
    </xf>
    <xf numFmtId="0" fontId="21" fillId="4" borderId="4" xfId="0" applyFont="1" applyFill="1" applyBorder="1" applyAlignment="1">
      <alignment horizontal="left" vertical="center" wrapText="1"/>
    </xf>
    <xf numFmtId="0" fontId="21" fillId="4" borderId="4" xfId="0" applyFont="1" applyFill="1" applyBorder="1" applyAlignment="1">
      <alignment horizontal="center" vertical="center" wrapText="1"/>
    </xf>
    <xf numFmtId="9" fontId="18" fillId="0" borderId="2" xfId="0" applyNumberFormat="1" applyFont="1" applyBorder="1" applyAlignment="1">
      <alignment horizontal="center" vertical="center" wrapText="1"/>
    </xf>
    <xf numFmtId="0" fontId="37" fillId="0" borderId="2" xfId="0" applyFont="1" applyBorder="1" applyAlignment="1">
      <alignment vertical="center" wrapText="1"/>
    </xf>
    <xf numFmtId="3" fontId="18" fillId="0" borderId="2" xfId="1" applyNumberFormat="1" applyFont="1" applyFill="1" applyBorder="1" applyAlignment="1">
      <alignment horizontal="center" vertical="center" wrapText="1"/>
    </xf>
    <xf numFmtId="0" fontId="18" fillId="0" borderId="0" xfId="0" applyFont="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horizontal="left" vertical="center" wrapText="1"/>
    </xf>
    <xf numFmtId="166" fontId="21" fillId="0" borderId="2" xfId="0" applyNumberFormat="1" applyFont="1" applyBorder="1" applyAlignment="1">
      <alignment horizontal="center" vertical="center" wrapText="1"/>
    </xf>
    <xf numFmtId="0" fontId="21" fillId="5" borderId="3" xfId="0" applyFont="1" applyFill="1" applyBorder="1" applyAlignment="1">
      <alignment vertical="center" wrapText="1"/>
    </xf>
    <xf numFmtId="9" fontId="21" fillId="0" borderId="2" xfId="0" applyNumberFormat="1" applyFont="1" applyBorder="1" applyAlignment="1">
      <alignment horizontal="center" vertical="center" wrapText="1"/>
    </xf>
    <xf numFmtId="3" fontId="21" fillId="4" borderId="18" xfId="0" applyNumberFormat="1" applyFont="1" applyFill="1" applyBorder="1" applyAlignment="1">
      <alignment vertical="center" wrapText="1"/>
    </xf>
    <xf numFmtId="0" fontId="21" fillId="4" borderId="5" xfId="0" applyFont="1" applyFill="1" applyBorder="1" applyAlignment="1">
      <alignment horizontal="center" vertical="center" wrapText="1"/>
    </xf>
    <xf numFmtId="3" fontId="21" fillId="4" borderId="4" xfId="0" applyNumberFormat="1" applyFont="1" applyFill="1" applyBorder="1" applyAlignment="1">
      <alignment vertical="center" wrapText="1"/>
    </xf>
    <xf numFmtId="3" fontId="18" fillId="0" borderId="5" xfId="1" applyNumberFormat="1" applyFont="1" applyFill="1" applyBorder="1" applyAlignment="1">
      <alignment horizontal="center" vertical="center" wrapText="1"/>
    </xf>
    <xf numFmtId="3" fontId="18" fillId="0" borderId="2" xfId="1" applyNumberFormat="1" applyFont="1" applyFill="1" applyBorder="1" applyAlignment="1">
      <alignment vertical="center" wrapText="1"/>
    </xf>
    <xf numFmtId="3" fontId="18" fillId="0" borderId="3" xfId="1" applyNumberFormat="1" applyFont="1" applyFill="1" applyBorder="1" applyAlignment="1">
      <alignment vertical="center" wrapText="1"/>
    </xf>
    <xf numFmtId="3" fontId="21" fillId="4" borderId="2" xfId="0" applyNumberFormat="1" applyFont="1" applyFill="1" applyBorder="1" applyAlignment="1">
      <alignment horizontal="left" vertical="center" wrapText="1"/>
    </xf>
    <xf numFmtId="3" fontId="21" fillId="2" borderId="2" xfId="0" applyNumberFormat="1" applyFont="1" applyFill="1" applyBorder="1" applyAlignment="1">
      <alignment horizontal="left" vertical="center" wrapText="1"/>
    </xf>
    <xf numFmtId="165" fontId="18" fillId="2" borderId="2" xfId="0" applyNumberFormat="1" applyFont="1" applyFill="1" applyBorder="1" applyAlignment="1">
      <alignment horizontal="center" vertical="center" wrapText="1"/>
    </xf>
    <xf numFmtId="0" fontId="21" fillId="0" borderId="0" xfId="0" applyFont="1" applyAlignment="1">
      <alignment horizontal="left" vertical="center" wrapText="1"/>
    </xf>
    <xf numFmtId="0" fontId="32" fillId="0" borderId="5" xfId="0" applyFont="1" applyBorder="1" applyAlignment="1">
      <alignment vertical="center" wrapText="1"/>
    </xf>
    <xf numFmtId="0" fontId="32" fillId="0" borderId="1" xfId="0" applyFont="1" applyBorder="1" applyAlignment="1">
      <alignment vertical="center" wrapText="1"/>
    </xf>
    <xf numFmtId="0" fontId="32" fillId="0" borderId="3" xfId="0" applyFont="1" applyBorder="1" applyAlignment="1">
      <alignment vertical="center" wrapText="1"/>
    </xf>
    <xf numFmtId="3" fontId="21" fillId="5" borderId="5" xfId="0" applyNumberFormat="1" applyFont="1" applyFill="1" applyBorder="1" applyAlignment="1">
      <alignment vertical="center" wrapText="1"/>
    </xf>
    <xf numFmtId="3" fontId="21" fillId="5" borderId="3" xfId="0" applyNumberFormat="1" applyFont="1" applyFill="1" applyBorder="1" applyAlignment="1">
      <alignment vertical="center" wrapText="1"/>
    </xf>
    <xf numFmtId="166" fontId="18" fillId="0" borderId="2" xfId="1" applyNumberFormat="1" applyFont="1" applyFill="1" applyBorder="1" applyAlignment="1">
      <alignment horizontal="center" vertical="center" wrapText="1"/>
    </xf>
    <xf numFmtId="167" fontId="18" fillId="0" borderId="2" xfId="0" applyNumberFormat="1" applyFont="1" applyBorder="1" applyAlignment="1">
      <alignment horizontal="center" vertical="center" wrapText="1"/>
    </xf>
    <xf numFmtId="2" fontId="18" fillId="0" borderId="18" xfId="0" applyNumberFormat="1" applyFont="1" applyBorder="1" applyAlignment="1">
      <alignment vertical="center" wrapText="1"/>
    </xf>
    <xf numFmtId="2" fontId="18" fillId="0" borderId="6" xfId="0" applyNumberFormat="1" applyFont="1" applyBorder="1" applyAlignment="1">
      <alignment vertical="center" wrapText="1"/>
    </xf>
    <xf numFmtId="2" fontId="18" fillId="0" borderId="4" xfId="0" applyNumberFormat="1" applyFont="1" applyBorder="1" applyAlignment="1">
      <alignment vertical="center" wrapText="1"/>
    </xf>
    <xf numFmtId="165" fontId="18" fillId="0" borderId="2" xfId="2" applyNumberFormat="1" applyFont="1" applyFill="1" applyBorder="1" applyAlignment="1">
      <alignment horizontal="center" vertical="center" wrapText="1"/>
    </xf>
    <xf numFmtId="0" fontId="36" fillId="0" borderId="2" xfId="0" applyFont="1" applyBorder="1" applyAlignment="1">
      <alignment horizontal="left" vertical="center" wrapText="1"/>
    </xf>
    <xf numFmtId="165" fontId="21" fillId="0" borderId="2" xfId="2" applyNumberFormat="1" applyFont="1" applyFill="1" applyBorder="1" applyAlignment="1">
      <alignment horizontal="center" vertical="center" wrapText="1"/>
    </xf>
    <xf numFmtId="165" fontId="32" fillId="0" borderId="1" xfId="0" applyNumberFormat="1" applyFont="1" applyBorder="1" applyAlignment="1">
      <alignment vertical="center" wrapText="1"/>
    </xf>
    <xf numFmtId="0" fontId="18" fillId="4" borderId="2"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0" borderId="5" xfId="0" applyFont="1" applyBorder="1" applyAlignment="1">
      <alignment horizontal="center" vertical="center" wrapText="1"/>
    </xf>
    <xf numFmtId="0" fontId="36" fillId="0" borderId="0" xfId="0" applyFont="1" applyAlignment="1">
      <alignment vertical="center"/>
    </xf>
    <xf numFmtId="0" fontId="7" fillId="0" borderId="0" xfId="0" applyFont="1" applyAlignment="1">
      <alignment vertical="center"/>
    </xf>
    <xf numFmtId="0" fontId="39" fillId="0" borderId="0" xfId="0" applyFont="1" applyAlignment="1">
      <alignment horizontal="center" vertical="center" wrapText="1"/>
    </xf>
    <xf numFmtId="0" fontId="39" fillId="0" borderId="0" xfId="0" applyFont="1" applyAlignment="1">
      <alignment horizontal="center" vertical="center"/>
    </xf>
    <xf numFmtId="0" fontId="23" fillId="0" borderId="0" xfId="0" applyFont="1" applyAlignment="1">
      <alignment vertical="center"/>
    </xf>
    <xf numFmtId="0" fontId="18" fillId="0" borderId="0" xfId="0" applyFont="1" applyAlignment="1">
      <alignment vertical="center"/>
    </xf>
    <xf numFmtId="0" fontId="7" fillId="0" borderId="0" xfId="0" applyFont="1" applyAlignment="1">
      <alignment horizontal="left" vertical="center"/>
    </xf>
    <xf numFmtId="0" fontId="40" fillId="0" borderId="0" xfId="0" applyFont="1" applyAlignment="1">
      <alignment horizontal="left" vertical="center"/>
    </xf>
    <xf numFmtId="3" fontId="40" fillId="0" borderId="0" xfId="0" applyNumberFormat="1" applyFont="1" applyAlignment="1">
      <alignment horizontal="center" vertical="center"/>
    </xf>
    <xf numFmtId="164" fontId="7" fillId="0" borderId="0" xfId="1" applyNumberFormat="1" applyFont="1" applyFill="1" applyBorder="1" applyAlignment="1">
      <alignment horizontal="center" vertical="center"/>
    </xf>
    <xf numFmtId="0" fontId="7" fillId="0" borderId="0" xfId="0" applyFont="1" applyAlignment="1">
      <alignment horizontal="right" vertical="center"/>
    </xf>
    <xf numFmtId="0" fontId="39" fillId="0" borderId="0" xfId="0" applyFont="1" applyAlignment="1">
      <alignment vertical="center"/>
    </xf>
    <xf numFmtId="0" fontId="39" fillId="0" borderId="0" xfId="0" applyFont="1" applyAlignment="1">
      <alignment horizontal="right" vertical="center"/>
    </xf>
    <xf numFmtId="0" fontId="7" fillId="0" borderId="0" xfId="0" applyFont="1"/>
    <xf numFmtId="4" fontId="40" fillId="0" borderId="0" xfId="0" applyNumberFormat="1" applyFont="1" applyAlignment="1">
      <alignment horizontal="center" vertical="center"/>
    </xf>
    <xf numFmtId="0" fontId="18" fillId="0" borderId="0" xfId="0" applyFont="1" applyAlignment="1">
      <alignment horizontal="left" vertical="center"/>
    </xf>
    <xf numFmtId="164" fontId="7" fillId="0" borderId="0" xfId="1" applyNumberFormat="1" applyFont="1" applyFill="1" applyBorder="1" applyAlignment="1">
      <alignment vertical="center"/>
    </xf>
    <xf numFmtId="3" fontId="7" fillId="0" borderId="0" xfId="0" applyNumberFormat="1" applyFont="1" applyAlignment="1" applyProtection="1">
      <alignment vertical="top"/>
      <protection locked="0"/>
    </xf>
    <xf numFmtId="3" fontId="7" fillId="0" borderId="0" xfId="0" applyNumberFormat="1" applyFont="1" applyAlignment="1">
      <alignment horizontal="right" vertical="center"/>
    </xf>
    <xf numFmtId="0" fontId="7" fillId="0" borderId="0" xfId="0" applyFont="1" applyAlignment="1">
      <alignment vertical="center" wrapText="1"/>
    </xf>
    <xf numFmtId="0" fontId="21" fillId="0" borderId="0" xfId="0" applyFont="1" applyAlignment="1">
      <alignment horizontal="left"/>
    </xf>
    <xf numFmtId="0" fontId="18" fillId="0" borderId="0" xfId="0" applyFont="1" applyAlignment="1">
      <alignment wrapText="1"/>
    </xf>
    <xf numFmtId="0" fontId="18" fillId="0" borderId="0" xfId="0" quotePrefix="1" applyFont="1"/>
    <xf numFmtId="9" fontId="18" fillId="0" borderId="2" xfId="0" applyNumberFormat="1" applyFont="1" applyBorder="1" applyAlignment="1">
      <alignment horizontal="center" vertical="center"/>
    </xf>
    <xf numFmtId="9" fontId="18" fillId="0" borderId="1" xfId="0" applyNumberFormat="1" applyFont="1" applyBorder="1" applyAlignment="1">
      <alignment horizontal="center" vertical="center"/>
    </xf>
    <xf numFmtId="9" fontId="18" fillId="0" borderId="0" xfId="0" applyNumberFormat="1" applyFont="1" applyAlignment="1">
      <alignment horizontal="center" vertical="center"/>
    </xf>
    <xf numFmtId="0" fontId="24" fillId="0" borderId="0" xfId="0" applyFont="1" applyAlignment="1">
      <alignment vertical="center"/>
    </xf>
    <xf numFmtId="0" fontId="21" fillId="10" borderId="2" xfId="0" applyFont="1" applyFill="1" applyBorder="1" applyAlignment="1">
      <alignment horizontal="center" vertical="center" wrapText="1"/>
    </xf>
    <xf numFmtId="0" fontId="18" fillId="0" borderId="2" xfId="0" applyFont="1" applyBorder="1" applyAlignment="1">
      <alignment horizontal="center"/>
    </xf>
    <xf numFmtId="0" fontId="18" fillId="0" borderId="2" xfId="1" quotePrefix="1" applyNumberFormat="1" applyFont="1" applyFill="1" applyBorder="1" applyAlignment="1">
      <alignment horizontal="center" vertical="center"/>
    </xf>
    <xf numFmtId="9" fontId="18" fillId="0" borderId="2" xfId="0" applyNumberFormat="1" applyFont="1" applyBorder="1" applyAlignment="1">
      <alignment horizontal="center"/>
    </xf>
    <xf numFmtId="9" fontId="18" fillId="0" borderId="2" xfId="2" applyFont="1" applyBorder="1" applyAlignment="1">
      <alignment horizontal="center"/>
    </xf>
    <xf numFmtId="6" fontId="18" fillId="0" borderId="2" xfId="0" applyNumberFormat="1" applyFont="1" applyBorder="1" applyAlignment="1">
      <alignment horizontal="center"/>
    </xf>
    <xf numFmtId="9" fontId="18" fillId="0" borderId="3" xfId="0" applyNumberFormat="1" applyFont="1" applyBorder="1" applyAlignment="1">
      <alignment horizontal="center"/>
    </xf>
    <xf numFmtId="0" fontId="18" fillId="2" borderId="1" xfId="0" applyFont="1" applyFill="1" applyBorder="1" applyAlignment="1">
      <alignment horizontal="center" vertical="center" wrapText="1"/>
    </xf>
    <xf numFmtId="9" fontId="18" fillId="0" borderId="1" xfId="0" applyNumberFormat="1" applyFont="1" applyBorder="1" applyAlignment="1">
      <alignment horizontal="center"/>
    </xf>
    <xf numFmtId="9" fontId="18" fillId="0" borderId="1" xfId="2" applyFont="1" applyBorder="1" applyAlignment="1">
      <alignment horizontal="center"/>
    </xf>
    <xf numFmtId="0" fontId="21" fillId="0" borderId="0" xfId="0" applyFont="1"/>
    <xf numFmtId="0" fontId="18" fillId="0" borderId="2" xfId="0" quotePrefix="1" applyFont="1" applyBorder="1" applyAlignment="1">
      <alignment horizontal="center" vertical="center" wrapText="1"/>
    </xf>
    <xf numFmtId="0" fontId="18" fillId="0" borderId="2" xfId="0" applyFont="1" applyBorder="1" applyAlignment="1">
      <alignment horizontal="center" vertical="center"/>
    </xf>
    <xf numFmtId="0" fontId="18" fillId="0" borderId="2" xfId="0" applyFont="1" applyBorder="1" applyAlignment="1">
      <alignment vertical="center"/>
    </xf>
    <xf numFmtId="169" fontId="18" fillId="0" borderId="2" xfId="0" applyNumberFormat="1" applyFont="1" applyBorder="1" applyAlignment="1">
      <alignment horizontal="center" vertical="center"/>
    </xf>
    <xf numFmtId="6" fontId="18" fillId="0" borderId="2" xfId="0" applyNumberFormat="1" applyFont="1" applyBorder="1" applyAlignment="1">
      <alignment horizontal="center" vertical="center"/>
    </xf>
    <xf numFmtId="0" fontId="18" fillId="0" borderId="20" xfId="0" applyFont="1" applyBorder="1" applyAlignment="1">
      <alignment vertical="center"/>
    </xf>
    <xf numFmtId="0" fontId="18" fillId="0" borderId="19" xfId="0" applyFont="1" applyBorder="1" applyAlignment="1">
      <alignment horizontal="center" vertical="center"/>
    </xf>
    <xf numFmtId="0" fontId="18" fillId="0" borderId="3" xfId="0" quotePrefix="1" applyFont="1" applyBorder="1" applyAlignment="1">
      <alignment horizontal="center" vertical="center"/>
    </xf>
    <xf numFmtId="0" fontId="18" fillId="0" borderId="39" xfId="0" applyFont="1" applyBorder="1" applyAlignment="1">
      <alignment vertical="center"/>
    </xf>
    <xf numFmtId="0" fontId="18" fillId="0" borderId="39" xfId="0" applyFont="1" applyBorder="1" applyAlignment="1">
      <alignment horizontal="center"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vertical="center"/>
    </xf>
    <xf numFmtId="165" fontId="18" fillId="0" borderId="2" xfId="2" applyNumberFormat="1" applyFont="1" applyBorder="1" applyAlignment="1">
      <alignment horizontal="center" vertical="center"/>
    </xf>
    <xf numFmtId="165" fontId="18" fillId="0" borderId="2" xfId="0" applyNumberFormat="1" applyFont="1" applyBorder="1" applyAlignment="1">
      <alignment horizontal="center" vertical="center"/>
    </xf>
    <xf numFmtId="0" fontId="18" fillId="0" borderId="8" xfId="0" applyFont="1" applyBorder="1" applyAlignment="1">
      <alignment horizontal="center" vertical="center"/>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9" fontId="23" fillId="0" borderId="2" xfId="0" applyNumberFormat="1" applyFont="1" applyBorder="1" applyAlignment="1">
      <alignment horizontal="center" vertical="center"/>
    </xf>
    <xf numFmtId="0" fontId="18" fillId="0" borderId="18" xfId="0" applyFont="1" applyBorder="1" applyAlignment="1">
      <alignment horizontal="center" vertical="center"/>
    </xf>
    <xf numFmtId="0" fontId="27" fillId="0" borderId="2" xfId="0" applyFont="1" applyBorder="1" applyAlignment="1">
      <alignment horizontal="center" vertical="center" wrapText="1"/>
    </xf>
    <xf numFmtId="9" fontId="18" fillId="0" borderId="18" xfId="0" applyNumberFormat="1" applyFont="1" applyBorder="1" applyAlignment="1">
      <alignment horizontal="center" vertical="center"/>
    </xf>
    <xf numFmtId="9" fontId="18" fillId="0" borderId="3" xfId="0" applyNumberFormat="1" applyFont="1" applyBorder="1" applyAlignment="1">
      <alignment horizontal="center" vertical="center"/>
    </xf>
    <xf numFmtId="9" fontId="18" fillId="0" borderId="1" xfId="2" applyFont="1" applyBorder="1" applyAlignment="1">
      <alignment horizontal="center" vertical="center"/>
    </xf>
    <xf numFmtId="0" fontId="18" fillId="0" borderId="30" xfId="0" applyFont="1" applyBorder="1" applyAlignment="1">
      <alignment horizontal="center" vertical="center"/>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5" xfId="0" applyFont="1" applyBorder="1" applyAlignment="1">
      <alignment horizontal="center" vertical="center" wrapText="1"/>
    </xf>
    <xf numFmtId="0" fontId="18" fillId="0" borderId="4" xfId="0" applyFont="1" applyBorder="1" applyAlignment="1">
      <alignment horizontal="center" vertical="center"/>
    </xf>
    <xf numFmtId="0" fontId="7" fillId="0" borderId="4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0" xfId="0" applyFont="1" applyAlignment="1">
      <alignment horizontal="center" vertical="center" wrapText="1"/>
    </xf>
    <xf numFmtId="0" fontId="21" fillId="0" borderId="2" xfId="0" applyFont="1" applyBorder="1" applyAlignment="1">
      <alignment vertical="center"/>
    </xf>
    <xf numFmtId="0" fontId="42" fillId="0" borderId="0" xfId="0" applyFont="1" applyAlignment="1">
      <alignment vertical="top" wrapText="1"/>
    </xf>
    <xf numFmtId="1" fontId="18" fillId="0" borderId="2" xfId="0" applyNumberFormat="1" applyFont="1" applyBorder="1" applyAlignment="1">
      <alignment horizontal="center" vertical="center"/>
    </xf>
    <xf numFmtId="0" fontId="18" fillId="0" borderId="22" xfId="0" applyFont="1" applyBorder="1" applyAlignment="1">
      <alignment horizontal="center" wrapText="1"/>
    </xf>
    <xf numFmtId="0" fontId="23" fillId="0" borderId="0" xfId="0" applyFont="1" applyAlignment="1">
      <alignment wrapText="1"/>
    </xf>
    <xf numFmtId="0" fontId="18" fillId="0" borderId="1" xfId="0" applyFont="1" applyBorder="1" applyAlignment="1">
      <alignment horizontal="center" wrapText="1"/>
    </xf>
    <xf numFmtId="0" fontId="18" fillId="0" borderId="42" xfId="0" applyFont="1" applyBorder="1" applyAlignment="1">
      <alignment horizontal="center" wrapText="1"/>
    </xf>
    <xf numFmtId="9" fontId="18" fillId="0" borderId="4" xfId="0" applyNumberFormat="1" applyFont="1" applyBorder="1" applyAlignment="1">
      <alignment horizontal="center" vertical="center"/>
    </xf>
    <xf numFmtId="9" fontId="18" fillId="0" borderId="29" xfId="0" applyNumberFormat="1" applyFont="1" applyBorder="1" applyAlignment="1">
      <alignment horizontal="center" vertical="center"/>
    </xf>
    <xf numFmtId="0" fontId="23" fillId="0" borderId="9" xfId="0" applyFont="1" applyBorder="1" applyAlignment="1">
      <alignment wrapText="1"/>
    </xf>
    <xf numFmtId="164" fontId="7" fillId="0" borderId="29" xfId="0" applyNumberFormat="1" applyFont="1" applyBorder="1" applyAlignment="1">
      <alignment horizontal="center" wrapText="1"/>
    </xf>
    <xf numFmtId="0" fontId="23" fillId="0" borderId="9" xfId="0" applyFont="1" applyBorder="1"/>
    <xf numFmtId="0" fontId="18" fillId="0" borderId="0" xfId="0" applyFont="1" applyAlignment="1">
      <alignment horizontal="center" wrapText="1"/>
    </xf>
    <xf numFmtId="1" fontId="18" fillId="0" borderId="0" xfId="0" applyNumberFormat="1" applyFont="1" applyAlignment="1">
      <alignment horizontal="center" vertical="center"/>
    </xf>
    <xf numFmtId="0" fontId="29" fillId="0" borderId="4" xfId="0" applyFont="1" applyBorder="1"/>
    <xf numFmtId="0" fontId="29" fillId="0" borderId="4" xfId="0" applyFont="1" applyBorder="1" applyAlignment="1">
      <alignment wrapText="1"/>
    </xf>
    <xf numFmtId="171" fontId="7" fillId="0" borderId="34" xfId="0" applyNumberFormat="1" applyFont="1" applyBorder="1" applyAlignment="1">
      <alignment horizontal="center" wrapText="1"/>
    </xf>
    <xf numFmtId="171" fontId="18" fillId="0" borderId="4" xfId="0" applyNumberFormat="1" applyFont="1" applyBorder="1" applyAlignment="1">
      <alignment horizontal="center" vertical="center"/>
    </xf>
    <xf numFmtId="171" fontId="18" fillId="0" borderId="29" xfId="0" applyNumberFormat="1" applyFont="1" applyBorder="1" applyAlignment="1">
      <alignment horizontal="center" vertical="center"/>
    </xf>
    <xf numFmtId="171" fontId="18" fillId="0" borderId="2" xfId="0" applyNumberFormat="1" applyFont="1" applyBorder="1" applyAlignment="1">
      <alignment horizontal="center" vertical="center"/>
    </xf>
    <xf numFmtId="171" fontId="18" fillId="0" borderId="1" xfId="0" applyNumberFormat="1" applyFont="1" applyBorder="1" applyAlignment="1">
      <alignment horizontal="center" vertical="center"/>
    </xf>
    <xf numFmtId="0" fontId="29" fillId="0" borderId="4" xfId="0" applyFont="1" applyBorder="1" applyAlignment="1">
      <alignment vertical="top" wrapText="1"/>
    </xf>
    <xf numFmtId="0" fontId="18" fillId="0" borderId="22" xfId="0" applyFont="1" applyBorder="1" applyAlignment="1">
      <alignment horizontal="center" vertical="top" wrapText="1"/>
    </xf>
    <xf numFmtId="0" fontId="29" fillId="0" borderId="4" xfId="0" applyFont="1" applyBorder="1" applyAlignment="1">
      <alignment vertical="center" wrapText="1"/>
    </xf>
    <xf numFmtId="0" fontId="29" fillId="0" borderId="3" xfId="0" applyFont="1" applyBorder="1" applyAlignment="1">
      <alignment vertical="center" wrapText="1"/>
    </xf>
    <xf numFmtId="169" fontId="18" fillId="0" borderId="2" xfId="0" applyNumberFormat="1" applyFont="1" applyBorder="1" applyAlignment="1">
      <alignment horizontal="center"/>
    </xf>
    <xf numFmtId="171" fontId="7" fillId="0" borderId="21" xfId="0" applyNumberFormat="1" applyFont="1" applyBorder="1" applyAlignment="1">
      <alignment horizontal="center" vertical="center" wrapText="1"/>
    </xf>
    <xf numFmtId="0" fontId="21" fillId="0" borderId="2" xfId="0" applyFont="1" applyBorder="1" applyAlignment="1">
      <alignment vertical="center" wrapText="1"/>
    </xf>
    <xf numFmtId="0" fontId="21" fillId="0" borderId="5" xfId="0" applyFont="1" applyBorder="1" applyAlignment="1">
      <alignment vertical="center"/>
    </xf>
    <xf numFmtId="0" fontId="21" fillId="0" borderId="2" xfId="0" quotePrefix="1" applyFont="1" applyBorder="1" applyAlignment="1">
      <alignment vertical="center"/>
    </xf>
    <xf numFmtId="3" fontId="18" fillId="0" borderId="2" xfId="0" applyNumberFormat="1" applyFont="1" applyBorder="1" applyAlignment="1">
      <alignment horizontal="center" vertical="center"/>
    </xf>
    <xf numFmtId="0" fontId="7" fillId="0" borderId="28" xfId="0" applyFont="1" applyBorder="1" applyAlignment="1">
      <alignment horizontal="center" vertical="center" wrapText="1"/>
    </xf>
    <xf numFmtId="0" fontId="7" fillId="0" borderId="3" xfId="0" applyFont="1" applyBorder="1" applyAlignment="1">
      <alignment horizontal="center" vertical="center" wrapText="1"/>
    </xf>
    <xf numFmtId="0" fontId="41" fillId="11" borderId="9" xfId="0" applyFont="1" applyFill="1" applyBorder="1"/>
    <xf numFmtId="0" fontId="20" fillId="10" borderId="1" xfId="0" applyFont="1" applyFill="1" applyBorder="1"/>
    <xf numFmtId="0" fontId="18" fillId="10" borderId="1" xfId="0" applyFont="1" applyFill="1" applyBorder="1"/>
    <xf numFmtId="0" fontId="18" fillId="10" borderId="3" xfId="0" applyFont="1" applyFill="1" applyBorder="1"/>
    <xf numFmtId="6" fontId="18" fillId="10" borderId="1" xfId="0" applyNumberFormat="1" applyFont="1" applyFill="1" applyBorder="1" applyAlignment="1">
      <alignment horizontal="right"/>
    </xf>
    <xf numFmtId="6" fontId="18" fillId="10" borderId="3" xfId="0" applyNumberFormat="1" applyFont="1" applyFill="1" applyBorder="1" applyAlignment="1">
      <alignment horizontal="right"/>
    </xf>
    <xf numFmtId="0" fontId="23" fillId="0" borderId="2" xfId="0" applyFont="1" applyBorder="1" applyAlignment="1">
      <alignment horizontal="center" vertical="center"/>
    </xf>
    <xf numFmtId="166" fontId="23" fillId="0" borderId="2" xfId="0" applyNumberFormat="1" applyFont="1" applyBorder="1" applyAlignment="1">
      <alignment horizontal="center" vertical="center"/>
    </xf>
    <xf numFmtId="0" fontId="18" fillId="0" borderId="29" xfId="0" applyFont="1" applyBorder="1" applyAlignment="1">
      <alignment horizontal="center" wrapText="1"/>
    </xf>
    <xf numFmtId="0" fontId="21" fillId="0" borderId="5" xfId="0" applyFont="1" applyBorder="1" applyAlignment="1">
      <alignment horizontal="left" vertical="center" wrapText="1"/>
    </xf>
    <xf numFmtId="0" fontId="18" fillId="0" borderId="1" xfId="0" applyFont="1" applyBorder="1" applyAlignment="1">
      <alignment horizontal="center" vertical="center" wrapText="1"/>
    </xf>
    <xf numFmtId="165" fontId="21" fillId="0" borderId="1" xfId="0" applyNumberFormat="1" applyFont="1" applyBorder="1" applyAlignment="1">
      <alignment horizontal="center" vertical="center" wrapText="1"/>
    </xf>
    <xf numFmtId="165" fontId="18" fillId="0" borderId="1"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2" fontId="18" fillId="0" borderId="29" xfId="0" applyNumberFormat="1" applyFont="1" applyBorder="1" applyAlignment="1">
      <alignment vertical="center" wrapText="1"/>
    </xf>
    <xf numFmtId="2" fontId="18" fillId="0" borderId="10" xfId="0" applyNumberFormat="1" applyFont="1" applyBorder="1" applyAlignment="1">
      <alignment vertical="center" wrapText="1"/>
    </xf>
    <xf numFmtId="8" fontId="18" fillId="0" borderId="2" xfId="0" applyNumberFormat="1" applyFont="1" applyBorder="1" applyAlignment="1">
      <alignment horizontal="center" vertical="center" wrapText="1"/>
    </xf>
    <xf numFmtId="169" fontId="18" fillId="0" borderId="2" xfId="0" applyNumberFormat="1" applyFont="1" applyBorder="1" applyAlignment="1">
      <alignment horizontal="center" vertical="center" wrapText="1"/>
    </xf>
    <xf numFmtId="0" fontId="29" fillId="0" borderId="0" xfId="0" applyFont="1"/>
    <xf numFmtId="6" fontId="18" fillId="0" borderId="0" xfId="0" applyNumberFormat="1" applyFont="1" applyAlignment="1">
      <alignment horizontal="center"/>
    </xf>
    <xf numFmtId="0" fontId="21" fillId="0" borderId="0" xfId="0" applyFont="1" applyAlignment="1">
      <alignment horizontal="left" vertical="center"/>
    </xf>
    <xf numFmtId="0" fontId="18" fillId="0" borderId="0" xfId="1" quotePrefix="1" applyNumberFormat="1" applyFont="1" applyFill="1" applyBorder="1" applyAlignment="1">
      <alignment horizontal="center" vertical="center"/>
    </xf>
    <xf numFmtId="0" fontId="25" fillId="0" borderId="0" xfId="0" applyFont="1" applyAlignment="1">
      <alignment horizontal="center" vertical="center" wrapText="1"/>
    </xf>
    <xf numFmtId="0" fontId="29" fillId="0" borderId="10" xfId="0" applyFont="1" applyBorder="1" applyAlignment="1">
      <alignment vertical="center" wrapText="1"/>
    </xf>
    <xf numFmtId="0" fontId="21" fillId="0" borderId="2" xfId="0" applyFont="1" applyBorder="1" applyAlignment="1">
      <alignment wrapText="1"/>
    </xf>
    <xf numFmtId="0" fontId="21" fillId="0" borderId="0" xfId="0" applyFont="1" applyAlignment="1">
      <alignment wrapText="1"/>
    </xf>
    <xf numFmtId="0" fontId="23" fillId="0" borderId="0" xfId="0" applyFont="1" applyAlignment="1">
      <alignment horizontal="center" vertical="center"/>
    </xf>
    <xf numFmtId="0" fontId="29" fillId="13" borderId="2" xfId="0" applyFont="1" applyFill="1" applyBorder="1" applyAlignment="1">
      <alignment horizontal="center" vertical="center" wrapText="1"/>
    </xf>
    <xf numFmtId="0" fontId="23" fillId="13" borderId="2" xfId="0" applyFont="1" applyFill="1" applyBorder="1" applyAlignment="1">
      <alignment horizontal="center" vertical="center" wrapText="1"/>
    </xf>
    <xf numFmtId="3" fontId="29" fillId="14" borderId="2" xfId="0" applyNumberFormat="1" applyFont="1" applyFill="1" applyBorder="1" applyAlignment="1">
      <alignment horizontal="center" vertical="center" wrapText="1"/>
    </xf>
    <xf numFmtId="3" fontId="23" fillId="14" borderId="2" xfId="0" applyNumberFormat="1" applyFont="1" applyFill="1" applyBorder="1" applyAlignment="1">
      <alignment horizontal="center" vertical="center" wrapText="1"/>
    </xf>
    <xf numFmtId="0" fontId="23" fillId="14" borderId="2" xfId="0" applyFont="1" applyFill="1" applyBorder="1" applyAlignment="1">
      <alignment horizontal="center" vertical="center" wrapText="1"/>
    </xf>
    <xf numFmtId="0" fontId="23" fillId="14" borderId="2" xfId="0" applyFont="1" applyFill="1" applyBorder="1" applyAlignment="1">
      <alignment horizontal="center" vertical="center"/>
    </xf>
    <xf numFmtId="0" fontId="41" fillId="11" borderId="2" xfId="0" applyFont="1" applyFill="1" applyBorder="1"/>
    <xf numFmtId="0" fontId="21" fillId="12" borderId="48" xfId="0" applyFont="1" applyFill="1" applyBorder="1" applyAlignment="1">
      <alignment vertical="center" wrapText="1"/>
    </xf>
    <xf numFmtId="0" fontId="21" fillId="14" borderId="2" xfId="0" applyFont="1" applyFill="1" applyBorder="1" applyAlignment="1">
      <alignment horizontal="left" vertical="center" wrapText="1"/>
    </xf>
    <xf numFmtId="0" fontId="18" fillId="14" borderId="2" xfId="0" applyFont="1" applyFill="1" applyBorder="1" applyAlignment="1">
      <alignment horizontal="center" vertical="center" wrapText="1"/>
    </xf>
    <xf numFmtId="0" fontId="18" fillId="0" borderId="5" xfId="0" applyFont="1" applyBorder="1" applyAlignment="1">
      <alignment horizontal="center" vertical="center"/>
    </xf>
    <xf numFmtId="0" fontId="21" fillId="0" borderId="39" xfId="0" applyFont="1" applyBorder="1" applyAlignment="1">
      <alignment vertical="center"/>
    </xf>
    <xf numFmtId="0" fontId="32" fillId="0" borderId="18" xfId="0" applyFont="1" applyBorder="1" applyAlignment="1">
      <alignment vertical="center"/>
    </xf>
    <xf numFmtId="9" fontId="23" fillId="0" borderId="18" xfId="0" applyNumberFormat="1" applyFont="1" applyBorder="1" applyAlignment="1">
      <alignment horizontal="center" vertical="center" wrapText="1"/>
    </xf>
    <xf numFmtId="9" fontId="23" fillId="0" borderId="39" xfId="0" applyNumberFormat="1" applyFont="1" applyBorder="1" applyAlignment="1">
      <alignment horizontal="center"/>
    </xf>
    <xf numFmtId="166" fontId="23" fillId="0" borderId="39" xfId="0" applyNumberFormat="1" applyFont="1" applyBorder="1" applyAlignment="1">
      <alignment horizontal="center"/>
    </xf>
    <xf numFmtId="0" fontId="23" fillId="0" borderId="2" xfId="0" applyFont="1" applyBorder="1" applyAlignment="1">
      <alignment horizontal="center" vertical="center" wrapText="1"/>
    </xf>
    <xf numFmtId="0" fontId="21" fillId="0" borderId="2" xfId="0" applyFont="1" applyBorder="1"/>
    <xf numFmtId="0" fontId="21" fillId="6" borderId="2" xfId="0" applyFont="1" applyFill="1" applyBorder="1"/>
    <xf numFmtId="3" fontId="23" fillId="0" borderId="2" xfId="0" applyNumberFormat="1" applyFont="1" applyBorder="1" applyAlignment="1">
      <alignment horizontal="center"/>
    </xf>
    <xf numFmtId="3" fontId="23" fillId="0" borderId="2" xfId="0" applyNumberFormat="1" applyFont="1" applyBorder="1" applyAlignment="1">
      <alignment horizontal="center" vertical="center" wrapText="1"/>
    </xf>
    <xf numFmtId="3" fontId="21" fillId="6" borderId="2" xfId="0" applyNumberFormat="1" applyFont="1" applyFill="1" applyBorder="1" applyAlignment="1">
      <alignment horizontal="center"/>
    </xf>
    <xf numFmtId="0" fontId="18" fillId="0" borderId="3" xfId="0" applyFont="1" applyBorder="1" applyAlignment="1">
      <alignment horizontal="center"/>
    </xf>
    <xf numFmtId="0" fontId="21" fillId="0" borderId="2" xfId="0" applyFont="1" applyBorder="1" applyAlignment="1">
      <alignment horizontal="left"/>
    </xf>
    <xf numFmtId="0" fontId="29" fillId="0" borderId="2" xfId="0" applyFont="1" applyBorder="1" applyAlignment="1">
      <alignment horizontal="left"/>
    </xf>
    <xf numFmtId="6"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6" fontId="7" fillId="0" borderId="3" xfId="0" applyNumberFormat="1" applyFont="1" applyBorder="1" applyAlignment="1">
      <alignment horizontal="center" vertical="center" wrapText="1"/>
    </xf>
    <xf numFmtId="0" fontId="18" fillId="0" borderId="1" xfId="0" applyFont="1" applyBorder="1" applyAlignment="1">
      <alignment vertical="center" wrapText="1"/>
    </xf>
    <xf numFmtId="6" fontId="7" fillId="0" borderId="1" xfId="0" applyNumberFormat="1" applyFont="1" applyBorder="1" applyAlignment="1">
      <alignment horizontal="center" vertical="center" wrapText="1"/>
    </xf>
    <xf numFmtId="0" fontId="36" fillId="0" borderId="2" xfId="0" applyFont="1" applyBorder="1" applyAlignment="1">
      <alignment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36" fillId="0" borderId="2" xfId="0" applyFont="1" applyBorder="1" applyAlignment="1">
      <alignment vertical="center" wrapText="1"/>
    </xf>
    <xf numFmtId="9" fontId="7" fillId="0" borderId="2" xfId="0" applyNumberFormat="1" applyFont="1" applyBorder="1" applyAlignment="1">
      <alignment horizontal="center" vertical="center"/>
    </xf>
    <xf numFmtId="9" fontId="7" fillId="0" borderId="2" xfId="0" applyNumberFormat="1" applyFont="1" applyBorder="1" applyAlignment="1">
      <alignment horizontal="center" vertical="center" wrapText="1"/>
    </xf>
    <xf numFmtId="9" fontId="7" fillId="0" borderId="2" xfId="2" applyFont="1" applyFill="1" applyBorder="1" applyAlignment="1">
      <alignment horizontal="center" vertical="center"/>
    </xf>
    <xf numFmtId="0" fontId="18" fillId="0" borderId="47" xfId="0" applyFont="1" applyBorder="1" applyAlignment="1">
      <alignment horizontal="center" vertical="center"/>
    </xf>
    <xf numFmtId="6" fontId="18" fillId="0" borderId="2" xfId="0" applyNumberFormat="1" applyFont="1" applyBorder="1" applyAlignment="1">
      <alignment horizontal="center" vertical="center" wrapText="1"/>
    </xf>
    <xf numFmtId="0" fontId="22" fillId="0" borderId="0" xfId="0" applyFont="1" applyAlignment="1">
      <alignment vertical="center"/>
    </xf>
    <xf numFmtId="0" fontId="45" fillId="0" borderId="2" xfId="0" applyFont="1" applyBorder="1" applyAlignment="1">
      <alignment horizontal="center" vertical="center" wrapText="1"/>
    </xf>
    <xf numFmtId="0" fontId="18" fillId="0" borderId="43" xfId="0" applyFont="1" applyBorder="1" applyAlignment="1">
      <alignment horizontal="center" vertical="center"/>
    </xf>
    <xf numFmtId="165" fontId="18" fillId="0" borderId="39" xfId="0" applyNumberFormat="1" applyFont="1" applyBorder="1" applyAlignment="1">
      <alignment horizontal="center" vertical="center" wrapText="1"/>
    </xf>
    <xf numFmtId="9" fontId="18" fillId="0" borderId="39" xfId="0" applyNumberFormat="1" applyFont="1" applyBorder="1" applyAlignment="1">
      <alignment horizontal="center" vertical="center" wrapText="1"/>
    </xf>
    <xf numFmtId="2" fontId="18" fillId="0" borderId="0" xfId="0" applyNumberFormat="1" applyFont="1" applyAlignment="1">
      <alignment vertical="center" wrapText="1"/>
    </xf>
    <xf numFmtId="2" fontId="18" fillId="0" borderId="11" xfId="0" applyNumberFormat="1" applyFont="1" applyBorder="1" applyAlignment="1">
      <alignment vertical="center" wrapText="1"/>
    </xf>
    <xf numFmtId="0" fontId="20" fillId="0" borderId="0" xfId="0" applyFont="1" applyAlignment="1">
      <alignment vertical="center" wrapText="1"/>
    </xf>
    <xf numFmtId="0" fontId="38" fillId="0" borderId="0" xfId="0" applyFont="1" applyAlignment="1">
      <alignment horizontal="center" vertical="center" wrapText="1"/>
    </xf>
    <xf numFmtId="165" fontId="18" fillId="2" borderId="2" xfId="2" applyNumberFormat="1" applyFont="1" applyFill="1" applyBorder="1" applyAlignment="1">
      <alignment horizontal="center" vertical="center" wrapText="1"/>
    </xf>
    <xf numFmtId="1" fontId="18" fillId="0" borderId="2" xfId="0" applyNumberFormat="1" applyFont="1" applyBorder="1" applyAlignment="1">
      <alignment horizontal="center" vertical="center" wrapText="1"/>
    </xf>
    <xf numFmtId="3" fontId="18" fillId="0" borderId="7" xfId="0" applyNumberFormat="1" applyFont="1" applyBorder="1" applyAlignment="1">
      <alignment horizontal="center" vertical="center" wrapText="1"/>
    </xf>
    <xf numFmtId="0" fontId="21" fillId="0" borderId="0" xfId="0" applyFont="1" applyAlignment="1">
      <alignment horizontal="center" vertical="center" wrapText="1"/>
    </xf>
    <xf numFmtId="0" fontId="18"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36" fillId="6" borderId="2" xfId="0" applyFont="1" applyFill="1" applyBorder="1"/>
    <xf numFmtId="0" fontId="7" fillId="6" borderId="2" xfId="0" applyFont="1" applyFill="1" applyBorder="1" applyAlignment="1">
      <alignment horizontal="center"/>
    </xf>
    <xf numFmtId="3" fontId="7" fillId="6" borderId="2" xfId="0" applyNumberFormat="1" applyFont="1" applyFill="1" applyBorder="1" applyAlignment="1">
      <alignment horizontal="center" vertical="center" wrapText="1"/>
    </xf>
    <xf numFmtId="3" fontId="36" fillId="6" borderId="2" xfId="0" applyNumberFormat="1" applyFont="1" applyFill="1" applyBorder="1" applyAlignment="1">
      <alignment horizontal="left" vertical="center" wrapText="1"/>
    </xf>
    <xf numFmtId="0" fontId="7" fillId="6" borderId="3" xfId="0" applyFont="1" applyFill="1" applyBorder="1" applyAlignment="1">
      <alignment horizontal="center"/>
    </xf>
    <xf numFmtId="3" fontId="36" fillId="6" borderId="2" xfId="0" applyNumberFormat="1" applyFont="1" applyFill="1" applyBorder="1" applyAlignment="1">
      <alignment horizontal="center" vertical="center" wrapText="1"/>
    </xf>
    <xf numFmtId="3" fontId="36" fillId="6" borderId="3" xfId="0" applyNumberFormat="1" applyFont="1" applyFill="1" applyBorder="1" applyAlignment="1">
      <alignment horizontal="center"/>
    </xf>
    <xf numFmtId="0" fontId="21" fillId="4" borderId="22" xfId="0" applyFont="1" applyFill="1" applyBorder="1" applyAlignment="1">
      <alignment horizontal="center" vertical="center" wrapText="1"/>
    </xf>
    <xf numFmtId="0" fontId="21" fillId="4" borderId="28" xfId="0" applyFont="1" applyFill="1" applyBorder="1" applyAlignment="1">
      <alignment vertical="center" wrapText="1"/>
    </xf>
    <xf numFmtId="0" fontId="21" fillId="4" borderId="20" xfId="0" applyFont="1" applyFill="1" applyBorder="1" applyAlignment="1">
      <alignment vertical="center" wrapText="1"/>
    </xf>
    <xf numFmtId="0" fontId="32" fillId="0" borderId="0" xfId="0" applyFont="1" applyAlignment="1">
      <alignment vertical="center" wrapText="1"/>
    </xf>
    <xf numFmtId="0" fontId="51" fillId="0" borderId="2" xfId="0" applyFont="1" applyBorder="1" applyAlignment="1">
      <alignment vertical="center"/>
    </xf>
    <xf numFmtId="0" fontId="51" fillId="0" borderId="2" xfId="0" applyFont="1" applyBorder="1" applyAlignment="1">
      <alignment horizontal="center" vertical="center"/>
    </xf>
    <xf numFmtId="0" fontId="50" fillId="0" borderId="2" xfId="0" applyFont="1" applyBorder="1" applyAlignment="1">
      <alignment vertical="center"/>
    </xf>
    <xf numFmtId="0" fontId="52" fillId="0" borderId="0" xfId="0" applyFont="1" applyAlignment="1">
      <alignment vertical="center"/>
    </xf>
    <xf numFmtId="0" fontId="29" fillId="0" borderId="2" xfId="0" applyFont="1" applyBorder="1" applyAlignment="1">
      <alignment vertical="center"/>
    </xf>
    <xf numFmtId="3" fontId="29" fillId="0" borderId="2" xfId="0" applyNumberFormat="1" applyFont="1" applyBorder="1" applyAlignment="1">
      <alignment horizontal="left" vertical="center" wrapText="1"/>
    </xf>
    <xf numFmtId="0" fontId="29" fillId="0" borderId="2" xfId="0" applyFont="1" applyBorder="1" applyAlignment="1">
      <alignment horizontal="left" vertical="center" wrapText="1"/>
    </xf>
    <xf numFmtId="0" fontId="21" fillId="4" borderId="19" xfId="0" applyFont="1" applyFill="1" applyBorder="1" applyAlignment="1">
      <alignment vertical="center" wrapText="1"/>
    </xf>
    <xf numFmtId="3" fontId="18" fillId="0" borderId="3" xfId="0" applyNumberFormat="1" applyFont="1" applyBorder="1" applyAlignment="1">
      <alignment horizontal="center"/>
    </xf>
    <xf numFmtId="0" fontId="52" fillId="0" borderId="0" xfId="0" applyFont="1"/>
    <xf numFmtId="0" fontId="58" fillId="0" borderId="1" xfId="0" applyFont="1" applyBorder="1" applyAlignment="1">
      <alignment horizontal="center" vertical="center"/>
    </xf>
    <xf numFmtId="0" fontId="57" fillId="0" borderId="0" xfId="0" applyFont="1" applyAlignment="1">
      <alignment horizontal="center" vertical="center" wrapText="1"/>
    </xf>
    <xf numFmtId="0" fontId="58" fillId="0" borderId="0" xfId="0" applyFont="1" applyAlignment="1">
      <alignment vertical="center"/>
    </xf>
    <xf numFmtId="0" fontId="58" fillId="0" borderId="3" xfId="0" applyFont="1" applyBorder="1" applyAlignment="1">
      <alignment horizontal="center" vertical="center"/>
    </xf>
    <xf numFmtId="0" fontId="24" fillId="0" borderId="0" xfId="0" applyFont="1"/>
    <xf numFmtId="9" fontId="40" fillId="0" borderId="2" xfId="0" applyNumberFormat="1" applyFont="1" applyBorder="1" applyAlignment="1">
      <alignment horizontal="center" vertical="center"/>
    </xf>
    <xf numFmtId="9" fontId="45" fillId="0" borderId="2" xfId="0" applyNumberFormat="1" applyFont="1" applyBorder="1" applyAlignment="1">
      <alignment horizontal="center" vertical="center" wrapText="1"/>
    </xf>
    <xf numFmtId="168" fontId="18" fillId="0" borderId="2" xfId="0" applyNumberFormat="1" applyFont="1" applyBorder="1" applyAlignment="1">
      <alignment horizontal="center" vertical="center" wrapText="1"/>
    </xf>
    <xf numFmtId="170" fontId="21" fillId="0" borderId="2" xfId="0" applyNumberFormat="1" applyFont="1" applyBorder="1" applyAlignment="1">
      <alignment horizontal="center" vertical="center" wrapText="1"/>
    </xf>
    <xf numFmtId="3" fontId="21" fillId="6" borderId="2" xfId="0" applyNumberFormat="1" applyFont="1" applyFill="1" applyBorder="1" applyAlignment="1">
      <alignment horizontal="center" vertical="center" wrapText="1"/>
    </xf>
    <xf numFmtId="2" fontId="21" fillId="0" borderId="2" xfId="0" applyNumberFormat="1" applyFont="1" applyBorder="1" applyAlignment="1">
      <alignment horizontal="center" vertical="center" wrapText="1"/>
    </xf>
    <xf numFmtId="0" fontId="23" fillId="0" borderId="0" xfId="0" applyFont="1" applyAlignment="1">
      <alignment horizontal="left" vertical="top" wrapText="1"/>
    </xf>
    <xf numFmtId="3" fontId="18" fillId="0" borderId="0" xfId="0" applyNumberFormat="1" applyFont="1"/>
    <xf numFmtId="3" fontId="29" fillId="0" borderId="2" xfId="0" applyNumberFormat="1" applyFont="1" applyBorder="1" applyAlignment="1">
      <alignment horizontal="center"/>
    </xf>
    <xf numFmtId="3" fontId="29" fillId="0" borderId="2" xfId="0" applyNumberFormat="1" applyFont="1" applyBorder="1" applyAlignment="1">
      <alignment horizontal="center" vertical="center" wrapText="1"/>
    </xf>
    <xf numFmtId="0" fontId="18" fillId="0" borderId="2" xfId="0" applyFont="1" applyBorder="1"/>
    <xf numFmtId="0" fontId="21" fillId="12" borderId="2" xfId="0" applyFont="1" applyFill="1" applyBorder="1" applyAlignment="1">
      <alignment horizontal="center" vertical="center" wrapText="1"/>
    </xf>
    <xf numFmtId="0" fontId="21" fillId="1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9" xfId="0" applyFont="1" applyBorder="1" applyAlignment="1">
      <alignment horizontal="center" vertical="center" wrapText="1"/>
    </xf>
    <xf numFmtId="171" fontId="36" fillId="0" borderId="34" xfId="0" applyNumberFormat="1" applyFont="1" applyBorder="1" applyAlignment="1">
      <alignment horizontal="center" wrapText="1"/>
    </xf>
    <xf numFmtId="0" fontId="21" fillId="0" borderId="42" xfId="0" applyFont="1" applyBorder="1" applyAlignment="1">
      <alignment horizontal="center" vertical="top" wrapText="1"/>
    </xf>
    <xf numFmtId="6" fontId="21" fillId="0" borderId="2" xfId="0" applyNumberFormat="1" applyFont="1" applyBorder="1" applyAlignment="1">
      <alignment horizontal="center"/>
    </xf>
    <xf numFmtId="9" fontId="21" fillId="0" borderId="2" xfId="0" applyNumberFormat="1" applyFont="1" applyBorder="1" applyAlignment="1">
      <alignment horizontal="center" vertical="center"/>
    </xf>
    <xf numFmtId="1" fontId="21" fillId="0" borderId="2" xfId="0" applyNumberFormat="1" applyFont="1" applyBorder="1" applyAlignment="1">
      <alignment horizontal="center" vertical="center"/>
    </xf>
    <xf numFmtId="9" fontId="21" fillId="0" borderId="2" xfId="2" applyFont="1" applyBorder="1" applyAlignment="1">
      <alignment horizontal="center"/>
    </xf>
    <xf numFmtId="0" fontId="21" fillId="0" borderId="2" xfId="0" applyFont="1" applyBorder="1" applyAlignment="1">
      <alignment horizontal="center" vertical="center"/>
    </xf>
    <xf numFmtId="0" fontId="21" fillId="0" borderId="2" xfId="0" applyFont="1" applyBorder="1" applyAlignment="1">
      <alignment horizontal="center"/>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23" fillId="0" borderId="0" xfId="0" applyFont="1" applyAlignment="1">
      <alignment horizontal="left"/>
    </xf>
    <xf numFmtId="0" fontId="21" fillId="14" borderId="2" xfId="0" applyFont="1" applyFill="1" applyBorder="1" applyAlignment="1">
      <alignment vertical="center"/>
    </xf>
    <xf numFmtId="0" fontId="18" fillId="14" borderId="2" xfId="0" applyFont="1" applyFill="1" applyBorder="1" applyAlignment="1">
      <alignment horizontal="center" vertical="center"/>
    </xf>
    <xf numFmtId="6" fontId="18" fillId="14" borderId="2" xfId="0" applyNumberFormat="1" applyFont="1" applyFill="1" applyBorder="1" applyAlignment="1">
      <alignment horizontal="center" vertical="center"/>
    </xf>
    <xf numFmtId="6" fontId="21" fillId="0" borderId="2" xfId="0" applyNumberFormat="1" applyFont="1" applyBorder="1" applyAlignment="1">
      <alignment horizontal="center" vertical="center" wrapText="1"/>
    </xf>
    <xf numFmtId="6" fontId="21" fillId="0" borderId="2" xfId="0" applyNumberFormat="1" applyFont="1" applyBorder="1" applyAlignment="1">
      <alignment horizontal="center" vertical="center"/>
    </xf>
    <xf numFmtId="6" fontId="21" fillId="14" borderId="2" xfId="0" applyNumberFormat="1" applyFont="1" applyFill="1" applyBorder="1" applyAlignment="1">
      <alignment horizontal="center" vertical="center"/>
    </xf>
    <xf numFmtId="0" fontId="21" fillId="0" borderId="44" xfId="0" applyFont="1" applyBorder="1" applyAlignment="1">
      <alignment horizontal="center" vertical="center"/>
    </xf>
    <xf numFmtId="0" fontId="36" fillId="0" borderId="46" xfId="0" applyFont="1" applyBorder="1" applyAlignment="1">
      <alignment horizontal="center" vertical="center" wrapText="1"/>
    </xf>
    <xf numFmtId="0" fontId="21" fillId="0" borderId="45" xfId="0" applyFont="1" applyBorder="1" applyAlignment="1">
      <alignment horizontal="center" vertical="center"/>
    </xf>
    <xf numFmtId="0" fontId="36" fillId="0" borderId="31" xfId="0" applyFont="1" applyBorder="1" applyAlignment="1">
      <alignment horizontal="center" vertical="center" wrapText="1"/>
    </xf>
    <xf numFmtId="3" fontId="36" fillId="0" borderId="31" xfId="0" applyNumberFormat="1" applyFont="1" applyBorder="1" applyAlignment="1">
      <alignment horizontal="center" vertical="center" wrapText="1"/>
    </xf>
    <xf numFmtId="0" fontId="36" fillId="0" borderId="32" xfId="0" applyFont="1" applyBorder="1" applyAlignment="1">
      <alignment horizontal="center" vertical="center" wrapText="1"/>
    </xf>
    <xf numFmtId="0" fontId="21" fillId="0" borderId="46" xfId="0" applyFont="1" applyBorder="1" applyAlignment="1">
      <alignment horizontal="center" vertical="center"/>
    </xf>
    <xf numFmtId="9" fontId="36" fillId="0" borderId="2" xfId="0" applyNumberFormat="1" applyFont="1" applyBorder="1" applyAlignment="1">
      <alignment horizontal="center" vertical="center"/>
    </xf>
    <xf numFmtId="9" fontId="36" fillId="0" borderId="2"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62" fillId="0" borderId="2" xfId="0" applyFont="1" applyBorder="1" applyAlignment="1">
      <alignment horizontal="center" vertical="center" wrapText="1"/>
    </xf>
    <xf numFmtId="9" fontId="39" fillId="0" borderId="2" xfId="0" applyNumberFormat="1" applyFont="1" applyBorder="1" applyAlignment="1">
      <alignment horizontal="center" vertical="center"/>
    </xf>
    <xf numFmtId="0" fontId="36" fillId="0" borderId="21" xfId="0" applyFont="1" applyBorder="1" applyAlignment="1">
      <alignment horizontal="center" vertical="center" wrapText="1"/>
    </xf>
    <xf numFmtId="0" fontId="21" fillId="0" borderId="2" xfId="0" quotePrefix="1" applyFont="1" applyBorder="1" applyAlignment="1">
      <alignment horizontal="center" vertical="center" wrapText="1"/>
    </xf>
    <xf numFmtId="169" fontId="21" fillId="0" borderId="2" xfId="0" applyNumberFormat="1" applyFont="1" applyBorder="1" applyAlignment="1">
      <alignment horizontal="center" vertical="center"/>
    </xf>
    <xf numFmtId="9" fontId="29" fillId="0" borderId="2" xfId="0" applyNumberFormat="1" applyFont="1" applyBorder="1" applyAlignment="1">
      <alignment horizontal="center" vertical="center"/>
    </xf>
    <xf numFmtId="165" fontId="21" fillId="0" borderId="2" xfId="2" applyNumberFormat="1" applyFont="1" applyBorder="1" applyAlignment="1">
      <alignment horizontal="center" vertical="center"/>
    </xf>
    <xf numFmtId="0" fontId="29" fillId="0" borderId="21" xfId="0" applyFont="1" applyBorder="1" applyAlignment="1">
      <alignment horizontal="center" vertical="center" wrapText="1"/>
    </xf>
    <xf numFmtId="166" fontId="29" fillId="0" borderId="39" xfId="0" applyNumberFormat="1" applyFont="1" applyBorder="1" applyAlignment="1">
      <alignment horizontal="center"/>
    </xf>
    <xf numFmtId="9" fontId="29" fillId="0" borderId="2" xfId="0" applyNumberFormat="1" applyFont="1" applyBorder="1" applyAlignment="1">
      <alignment horizontal="center"/>
    </xf>
    <xf numFmtId="0" fontId="29" fillId="0" borderId="0" xfId="0" applyFont="1" applyAlignment="1">
      <alignment horizontal="center"/>
    </xf>
    <xf numFmtId="3" fontId="18" fillId="0" borderId="2" xfId="0" applyNumberFormat="1" applyFont="1" applyBorder="1" applyAlignment="1">
      <alignment horizontal="center"/>
    </xf>
    <xf numFmtId="0" fontId="21" fillId="0" borderId="0" xfId="0" applyFont="1" applyAlignment="1">
      <alignment vertical="center"/>
    </xf>
    <xf numFmtId="0" fontId="23" fillId="0" borderId="0" xfId="0" applyFont="1" applyAlignment="1">
      <alignment horizontal="left" vertical="center"/>
    </xf>
    <xf numFmtId="0" fontId="21" fillId="10" borderId="5" xfId="0" applyFont="1" applyFill="1" applyBorder="1" applyAlignment="1">
      <alignment horizontal="center" vertical="center" wrapText="1"/>
    </xf>
    <xf numFmtId="0" fontId="63" fillId="0" borderId="0" xfId="0" applyFont="1" applyAlignment="1">
      <alignment vertical="top" wrapText="1"/>
    </xf>
    <xf numFmtId="0" fontId="21" fillId="0" borderId="12" xfId="0" applyFont="1" applyBorder="1" applyAlignment="1">
      <alignment vertical="center"/>
    </xf>
    <xf numFmtId="6" fontId="32" fillId="0" borderId="2" xfId="0" applyNumberFormat="1" applyFont="1" applyBorder="1" applyAlignment="1">
      <alignment horizontal="left" vertical="center" wrapText="1"/>
    </xf>
    <xf numFmtId="0" fontId="21" fillId="14" borderId="2" xfId="0" applyFont="1" applyFill="1" applyBorder="1" applyAlignment="1">
      <alignment horizontal="left"/>
    </xf>
    <xf numFmtId="0" fontId="21" fillId="14" borderId="18" xfId="0" applyFont="1" applyFill="1" applyBorder="1" applyAlignment="1">
      <alignment horizontal="left"/>
    </xf>
    <xf numFmtId="6" fontId="32" fillId="2" borderId="18" xfId="0" applyNumberFormat="1" applyFont="1" applyFill="1" applyBorder="1" applyAlignment="1">
      <alignment horizontal="left" vertical="center" wrapText="1"/>
    </xf>
    <xf numFmtId="0" fontId="19" fillId="0" borderId="29" xfId="0" applyFont="1" applyBorder="1" applyAlignment="1">
      <alignment horizontal="left" vertical="center"/>
    </xf>
    <xf numFmtId="6" fontId="32" fillId="2" borderId="2" xfId="0" applyNumberFormat="1" applyFont="1" applyFill="1" applyBorder="1" applyAlignment="1">
      <alignment horizontal="left" vertical="center" wrapText="1"/>
    </xf>
    <xf numFmtId="0" fontId="18" fillId="0" borderId="0" xfId="0" quotePrefix="1" applyFont="1" applyAlignment="1">
      <alignment horizontal="left" vertical="top" wrapText="1"/>
    </xf>
    <xf numFmtId="0" fontId="23" fillId="0" borderId="0" xfId="0" applyFont="1" applyAlignment="1">
      <alignment horizontal="left" vertical="top" wrapText="1"/>
    </xf>
    <xf numFmtId="0" fontId="20" fillId="3" borderId="5"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1" fillId="6" borderId="2" xfId="0" applyFont="1" applyFill="1" applyBorder="1" applyAlignment="1">
      <alignment horizontal="left" vertical="center" wrapText="1"/>
    </xf>
    <xf numFmtId="0" fontId="32" fillId="0" borderId="2" xfId="0" applyFont="1" applyBorder="1" applyAlignment="1">
      <alignment horizontal="left" wrapText="1"/>
    </xf>
    <xf numFmtId="0" fontId="20" fillId="3" borderId="2" xfId="0" applyFont="1" applyFill="1" applyBorder="1" applyAlignment="1">
      <alignment horizontal="left" vertical="center" wrapText="1"/>
    </xf>
    <xf numFmtId="0" fontId="29" fillId="4" borderId="2" xfId="0" applyFont="1" applyFill="1" applyBorder="1" applyAlignment="1">
      <alignment horizontal="left" vertical="center" wrapText="1"/>
    </xf>
    <xf numFmtId="0" fontId="21" fillId="4" borderId="2" xfId="0" applyFont="1" applyFill="1" applyBorder="1" applyAlignment="1">
      <alignment horizontal="left" vertical="center" wrapText="1"/>
    </xf>
    <xf numFmtId="6" fontId="32" fillId="2" borderId="39" xfId="0" applyNumberFormat="1" applyFont="1" applyFill="1" applyBorder="1" applyAlignment="1">
      <alignment horizontal="left" vertical="center" wrapText="1"/>
    </xf>
    <xf numFmtId="6" fontId="32" fillId="2" borderId="8" xfId="0" applyNumberFormat="1"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41" fillId="11" borderId="2" xfId="0" applyFont="1" applyFill="1" applyBorder="1" applyAlignment="1">
      <alignment horizontal="left"/>
    </xf>
    <xf numFmtId="0" fontId="18" fillId="0" borderId="0" xfId="0" applyFont="1" applyAlignment="1">
      <alignment horizontal="center"/>
    </xf>
    <xf numFmtId="0" fontId="18" fillId="0" borderId="29" xfId="0" applyFont="1" applyBorder="1" applyAlignment="1">
      <alignment horizontal="center"/>
    </xf>
    <xf numFmtId="0" fontId="18" fillId="0" borderId="5" xfId="0" applyFont="1" applyBorder="1" applyAlignment="1">
      <alignment vertical="center"/>
    </xf>
    <xf numFmtId="0" fontId="18" fillId="0" borderId="1" xfId="0" applyFont="1" applyBorder="1" applyAlignment="1">
      <alignment vertical="center"/>
    </xf>
    <xf numFmtId="0" fontId="18" fillId="0" borderId="3" xfId="0" applyFont="1" applyBorder="1" applyAlignment="1">
      <alignment vertical="center"/>
    </xf>
    <xf numFmtId="0" fontId="39" fillId="14" borderId="2" xfId="0" applyFont="1" applyFill="1" applyBorder="1" applyAlignment="1">
      <alignment horizontal="left" vertical="center"/>
    </xf>
    <xf numFmtId="0" fontId="21" fillId="14" borderId="1" xfId="0" applyFont="1" applyFill="1" applyBorder="1" applyAlignment="1">
      <alignment horizontal="left" vertical="center"/>
    </xf>
    <xf numFmtId="0" fontId="21" fillId="14" borderId="3" xfId="0" applyFont="1" applyFill="1" applyBorder="1" applyAlignment="1">
      <alignment horizontal="left" vertical="center"/>
    </xf>
    <xf numFmtId="0" fontId="39" fillId="14" borderId="18" xfId="0" applyFont="1" applyFill="1" applyBorder="1" applyAlignment="1">
      <alignment horizontal="left" vertical="center"/>
    </xf>
    <xf numFmtId="0" fontId="39" fillId="14" borderId="6" xfId="0" applyFont="1" applyFill="1" applyBorder="1" applyAlignment="1">
      <alignment horizontal="left" vertical="center"/>
    </xf>
    <xf numFmtId="0" fontId="39" fillId="14" borderId="4" xfId="0" applyFont="1" applyFill="1" applyBorder="1" applyAlignment="1">
      <alignment horizontal="left" vertical="center"/>
    </xf>
    <xf numFmtId="6" fontId="32" fillId="2" borderId="1" xfId="0" applyNumberFormat="1" applyFont="1" applyFill="1" applyBorder="1" applyAlignment="1">
      <alignment horizontal="left" vertical="center" wrapText="1"/>
    </xf>
    <xf numFmtId="6" fontId="32" fillId="2" borderId="3" xfId="0" applyNumberFormat="1" applyFont="1" applyFill="1" applyBorder="1" applyAlignment="1">
      <alignment horizontal="left" vertical="center" wrapText="1"/>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52" fillId="0" borderId="0" xfId="0" applyFont="1" applyAlignment="1">
      <alignment horizontal="left" vertical="top" wrapText="1"/>
    </xf>
    <xf numFmtId="0" fontId="7" fillId="0" borderId="0" xfId="0" applyFont="1" applyAlignment="1">
      <alignment horizontal="left" vertical="top" wrapText="1"/>
    </xf>
    <xf numFmtId="0" fontId="18" fillId="0" borderId="0" xfId="0" applyFont="1" applyAlignment="1">
      <alignment horizontal="left" vertical="top"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52" fillId="0" borderId="0" xfId="0" applyFont="1" applyAlignment="1">
      <alignment horizontal="left" wrapText="1"/>
    </xf>
    <xf numFmtId="0" fontId="23" fillId="0" borderId="0" xfId="0" applyFont="1" applyAlignment="1">
      <alignment horizontal="left" wrapText="1"/>
    </xf>
    <xf numFmtId="6" fontId="32" fillId="0" borderId="1" xfId="0" applyNumberFormat="1" applyFont="1" applyBorder="1" applyAlignment="1">
      <alignment horizontal="left" vertical="center" wrapText="1"/>
    </xf>
    <xf numFmtId="6" fontId="32" fillId="0" borderId="3" xfId="0" applyNumberFormat="1" applyFont="1" applyBorder="1" applyAlignment="1">
      <alignment horizontal="left" vertical="center" wrapText="1"/>
    </xf>
    <xf numFmtId="0" fontId="50" fillId="15" borderId="2" xfId="0" applyFont="1" applyFill="1" applyBorder="1" applyAlignment="1">
      <alignment vertical="center"/>
    </xf>
    <xf numFmtId="0" fontId="18" fillId="0" borderId="0" xfId="0" applyFont="1" applyAlignment="1">
      <alignment horizontal="left" vertical="center" wrapText="1"/>
    </xf>
    <xf numFmtId="0" fontId="32" fillId="0" borderId="4" xfId="0" applyFont="1" applyBorder="1" applyAlignment="1">
      <alignment horizontal="left" vertical="center" wrapText="1"/>
    </xf>
    <xf numFmtId="0" fontId="32" fillId="0" borderId="6" xfId="0" applyFont="1" applyBorder="1" applyAlignment="1">
      <alignment horizontal="left" vertical="center" wrapText="1"/>
    </xf>
    <xf numFmtId="0" fontId="32" fillId="0" borderId="12" xfId="0" applyFont="1" applyBorder="1" applyAlignment="1">
      <alignment horizontal="left" vertical="center" wrapText="1"/>
    </xf>
    <xf numFmtId="0" fontId="19" fillId="0" borderId="0" xfId="0" applyFont="1" applyAlignment="1">
      <alignment horizontal="center" vertical="center"/>
    </xf>
    <xf numFmtId="0" fontId="19" fillId="0" borderId="29" xfId="0" applyFont="1" applyBorder="1" applyAlignment="1">
      <alignment horizontal="center" vertical="center"/>
    </xf>
    <xf numFmtId="6" fontId="32" fillId="2" borderId="5" xfId="0" applyNumberFormat="1" applyFont="1" applyFill="1" applyBorder="1" applyAlignment="1">
      <alignment horizontal="left" vertical="center" wrapText="1"/>
    </xf>
    <xf numFmtId="0" fontId="32" fillId="0" borderId="2" xfId="0" applyFont="1" applyBorder="1" applyAlignment="1">
      <alignment horizontal="left" vertical="center" wrapText="1"/>
    </xf>
    <xf numFmtId="0" fontId="32" fillId="2" borderId="5"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21" fillId="4" borderId="5" xfId="0" applyFont="1" applyFill="1" applyBorder="1" applyAlignment="1">
      <alignment horizontal="center" vertical="center" wrapText="1"/>
    </xf>
    <xf numFmtId="0" fontId="21" fillId="4" borderId="1" xfId="0" applyFont="1" applyFill="1" applyBorder="1" applyAlignment="1">
      <alignment horizontal="center" vertical="center" wrapText="1"/>
    </xf>
  </cellXfs>
  <cellStyles count="35">
    <cellStyle name="Bad 2" xfId="4" xr:uid="{A65D33F7-2215-4899-8E87-03724BB2389A}"/>
    <cellStyle name="Comma" xfId="1" builtinId="3"/>
    <cellStyle name="Comma 2" xfId="20" xr:uid="{DB42AFBB-6257-417E-B4BD-6C07AEB27513}"/>
    <cellStyle name="Comma 2 2" xfId="31" xr:uid="{A4FC93CA-8021-4291-8F05-3604E0CEC8B4}"/>
    <cellStyle name="Comma 3" xfId="6" xr:uid="{6609AEF2-D6F6-4161-B10F-9BDAFD7A1C9D}"/>
    <cellStyle name="Comma 3 2" xfId="32" xr:uid="{200DB0CD-E285-4FDB-9BFC-7B0BBABE9802}"/>
    <cellStyle name="Comma 4" xfId="7" xr:uid="{B1155769-4AE0-428E-BF81-EE36BA7184D8}"/>
    <cellStyle name="Comma 5" xfId="25" xr:uid="{C601F6AE-CCCF-4B27-AECC-9575AA91C135}"/>
    <cellStyle name="Comma 6" xfId="5" xr:uid="{A7A565FE-7227-45DF-B8B6-8DBC0C56AD5C}"/>
    <cellStyle name="Comma 7" xfId="30" xr:uid="{C5FF86AD-EA34-4696-8A62-E1503B34474A}"/>
    <cellStyle name="Currency 2" xfId="9" xr:uid="{228FC61E-7A78-4FD2-927A-A1A1202BB7EB}"/>
    <cellStyle name="Currency 3" xfId="10" xr:uid="{C2AEED49-92C2-4B53-8BC3-2B80E7145F86}"/>
    <cellStyle name="Currency 4" xfId="11" xr:uid="{B8D4F1F0-8135-4E65-9A1E-F7ACBB60F2C7}"/>
    <cellStyle name="Currency 5" xfId="8" xr:uid="{E163E088-B312-4E84-B9AC-E5E292529672}"/>
    <cellStyle name="Good 2" xfId="13" xr:uid="{30EEB22B-2CDE-40B5-944B-D44705F86878}"/>
    <cellStyle name="Good 3" xfId="12" xr:uid="{7621CFD2-395F-483D-A441-93947F14E870}"/>
    <cellStyle name="Hyperlink 2" xfId="22" xr:uid="{C3A2166A-4E74-4187-AB5B-FD5EF0019FF9}"/>
    <cellStyle name="Neutral 2" xfId="23" xr:uid="{E2390828-F44A-4C51-9DD5-12556A22E925}"/>
    <cellStyle name="Normal" xfId="0" builtinId="0"/>
    <cellStyle name="Normal 128" xfId="27" xr:uid="{9F7A7B69-2E69-4F0A-BF81-B6C93154E571}"/>
    <cellStyle name="Normal 2" xfId="17" xr:uid="{74B955E7-B5F0-4F24-AFEE-143C0B351DD8}"/>
    <cellStyle name="Normal 2 2" xfId="33" xr:uid="{DB530F7C-49FA-44EC-BFAC-D5ADFAEBDB5F}"/>
    <cellStyle name="Normal 2 4" xfId="28" xr:uid="{2D0BF9A7-B5A4-4AA2-877E-A7D0550DBD5A}"/>
    <cellStyle name="Normal 3" xfId="18" xr:uid="{26AA44A4-920E-46A2-8141-6C4D26133930}"/>
    <cellStyle name="Normal 4" xfId="19" xr:uid="{179AEA27-F528-4213-BEE9-D0F27CC1499A}"/>
    <cellStyle name="Normal 5" xfId="24" xr:uid="{9D4CD664-42B8-45C1-9772-5955A332BCBD}"/>
    <cellStyle name="Normal 6" xfId="26" xr:uid="{05E6E3B8-3AE1-477A-B8A7-BB11DE7959B8}"/>
    <cellStyle name="Normal 7" xfId="3" xr:uid="{0FDA2D41-309A-4534-98B6-62A5FAB77750}"/>
    <cellStyle name="Normal 8" xfId="29" xr:uid="{9EB5D3BA-2E75-4C64-B290-A1E84F74D421}"/>
    <cellStyle name="Percent" xfId="2" builtinId="5"/>
    <cellStyle name="Percent 2" xfId="15" xr:uid="{E84C4077-AE41-400E-B303-FC06D31194E0}"/>
    <cellStyle name="Percent 3" xfId="16" xr:uid="{DCE51EBF-2828-48DC-A611-78EA15DF8EC6}"/>
    <cellStyle name="Percent 4" xfId="21" xr:uid="{C2D179CF-9BDA-461E-BAF7-07279E1D7857}"/>
    <cellStyle name="Percent 5" xfId="14" xr:uid="{5F99D9C7-D005-47E1-AB8D-2758B1BFBD4B}"/>
    <cellStyle name="Percent 6" xfId="34" xr:uid="{D65AA566-D0E5-4178-9C03-22E2D8601D71}"/>
  </cellStyles>
  <dxfs count="0"/>
  <tableStyles count="0" defaultTableStyle="TableStyleMedium2" defaultPivotStyle="PivotStyleLight16"/>
  <colors>
    <mruColors>
      <color rgb="FFFF3399"/>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285750</xdr:rowOff>
    </xdr:from>
    <xdr:to>
      <xdr:col>0</xdr:col>
      <xdr:colOff>1647190</xdr:colOff>
      <xdr:row>0</xdr:row>
      <xdr:rowOff>654050</xdr:rowOff>
    </xdr:to>
    <xdr:pic>
      <xdr:nvPicPr>
        <xdr:cNvPr id="4" name="Picture 3" descr="CIBC logo">
          <a:extLst>
            <a:ext uri="{FF2B5EF4-FFF2-40B4-BE49-F238E27FC236}">
              <a16:creationId xmlns:a16="http://schemas.microsoft.com/office/drawing/2014/main" id="{6C91DAA5-80F0-42C6-8C60-7BE9382412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285750"/>
          <a:ext cx="1443990" cy="3714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304800</xdr:rowOff>
    </xdr:from>
    <xdr:to>
      <xdr:col>0</xdr:col>
      <xdr:colOff>1541780</xdr:colOff>
      <xdr:row>0</xdr:row>
      <xdr:rowOff>668655</xdr:rowOff>
    </xdr:to>
    <xdr:pic>
      <xdr:nvPicPr>
        <xdr:cNvPr id="2" name="Picture 1" descr="CIBC logo">
          <a:extLst>
            <a:ext uri="{FF2B5EF4-FFF2-40B4-BE49-F238E27FC236}">
              <a16:creationId xmlns:a16="http://schemas.microsoft.com/office/drawing/2014/main" id="{0B8D401B-0C96-4AE9-9EE1-0F24D4873D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304800"/>
          <a:ext cx="1440815"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292100</xdr:rowOff>
    </xdr:from>
    <xdr:to>
      <xdr:col>0</xdr:col>
      <xdr:colOff>1570990</xdr:colOff>
      <xdr:row>0</xdr:row>
      <xdr:rowOff>666750</xdr:rowOff>
    </xdr:to>
    <xdr:pic>
      <xdr:nvPicPr>
        <xdr:cNvPr id="4" name="Picture 3" descr="CIBC logo">
          <a:extLst>
            <a:ext uri="{FF2B5EF4-FFF2-40B4-BE49-F238E27FC236}">
              <a16:creationId xmlns:a16="http://schemas.microsoft.com/office/drawing/2014/main" id="{0EC3694C-52B8-4886-9878-2AB038E39B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92100"/>
          <a:ext cx="1440815" cy="374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304800</xdr:rowOff>
    </xdr:from>
    <xdr:to>
      <xdr:col>0</xdr:col>
      <xdr:colOff>1541780</xdr:colOff>
      <xdr:row>0</xdr:row>
      <xdr:rowOff>668655</xdr:rowOff>
    </xdr:to>
    <xdr:pic>
      <xdr:nvPicPr>
        <xdr:cNvPr id="3" name="Picture 2" descr="CIBC logo">
          <a:extLst>
            <a:ext uri="{FF2B5EF4-FFF2-40B4-BE49-F238E27FC236}">
              <a16:creationId xmlns:a16="http://schemas.microsoft.com/office/drawing/2014/main" id="{F79E291F-6A26-4C95-AFDB-7F158989DB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304800"/>
          <a:ext cx="1440815" cy="3683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254000</xdr:rowOff>
    </xdr:from>
    <xdr:to>
      <xdr:col>0</xdr:col>
      <xdr:colOff>1508125</xdr:colOff>
      <xdr:row>0</xdr:row>
      <xdr:rowOff>631190</xdr:rowOff>
    </xdr:to>
    <xdr:pic>
      <xdr:nvPicPr>
        <xdr:cNvPr id="2" name="Picture 1" descr="CIBC logo">
          <a:extLst>
            <a:ext uri="{FF2B5EF4-FFF2-40B4-BE49-F238E27FC236}">
              <a16:creationId xmlns:a16="http://schemas.microsoft.com/office/drawing/2014/main" id="{7E4B47CD-E6CF-4092-B1AF-1DB0A009E1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0"/>
          <a:ext cx="1437640" cy="3771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254000</xdr:rowOff>
    </xdr:from>
    <xdr:to>
      <xdr:col>0</xdr:col>
      <xdr:colOff>1511935</xdr:colOff>
      <xdr:row>0</xdr:row>
      <xdr:rowOff>635000</xdr:rowOff>
    </xdr:to>
    <xdr:pic>
      <xdr:nvPicPr>
        <xdr:cNvPr id="3" name="Picture 2" descr="CIBC logo">
          <a:extLst>
            <a:ext uri="{FF2B5EF4-FFF2-40B4-BE49-F238E27FC236}">
              <a16:creationId xmlns:a16="http://schemas.microsoft.com/office/drawing/2014/main" id="{1EA91C78-A105-4433-AFE4-1FF480C41C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0"/>
          <a:ext cx="1440815" cy="3771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bc.sharepoint.com/sites/GRP-EnergySustainability/Shared%20Documents/GHG%20Annual%20Environmental%20Reports/CIBC_Annual_Environmental_Report_2022%20FINAL%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ummary"/>
      <sheetName val="Summary-TOTAL"/>
      <sheetName val="Summary-Canada"/>
      <sheetName val="Summary-US"/>
      <sheetName val="2022EnergyDetail"/>
      <sheetName val="2022USEnergyDetail"/>
      <sheetName val="2022Water"/>
      <sheetName val="RS Building List"/>
      <sheetName val="2022 BEPI Values"/>
      <sheetName val="2022 US BEPI Values"/>
      <sheetName val="Rates By Province"/>
      <sheetName val="Leased"/>
      <sheetName val="Sublease"/>
      <sheetName val="Graphs"/>
      <sheetName val="BI Factors"/>
      <sheetName val="Conversion_Factors"/>
      <sheetName val="Conversion_Factors_US"/>
      <sheetName val="Emission Factors Hub"/>
      <sheetName val="MixedUse"/>
      <sheetName val="ABM List"/>
      <sheetName val="QualityAssu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showGridLines="0" tabSelected="1" workbookViewId="0">
      <selection activeCell="A2" sqref="A2"/>
    </sheetView>
  </sheetViews>
  <sheetFormatPr defaultRowHeight="15" x14ac:dyDescent="0.3"/>
  <cols>
    <col min="1" max="1" width="104.140625" customWidth="1"/>
  </cols>
  <sheetData>
    <row r="1" spans="1:1" ht="81" customHeight="1" x14ac:dyDescent="0.3">
      <c r="A1" s="2"/>
    </row>
    <row r="2" spans="1:1" ht="109.5" customHeight="1" x14ac:dyDescent="0.3">
      <c r="A2" s="12" t="s">
        <v>649</v>
      </c>
    </row>
    <row r="5" spans="1:1" ht="15.75" x14ac:dyDescent="0.3">
      <c r="A5" s="200" t="s">
        <v>0</v>
      </c>
    </row>
    <row r="6" spans="1:1" x14ac:dyDescent="0.3">
      <c r="A6" s="397" t="s">
        <v>648</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4BCC-AD9F-4ABC-A0B6-51F4AF53D597}">
  <dimension ref="A1:I28"/>
  <sheetViews>
    <sheetView showGridLines="0" zoomScale="90" zoomScaleNormal="90" workbookViewId="0">
      <pane ySplit="2" topLeftCell="A3" activePane="bottomLeft" state="frozen"/>
      <selection pane="bottomLeft" activeCell="A41" sqref="A41"/>
    </sheetView>
  </sheetViews>
  <sheetFormatPr defaultColWidth="9.140625" defaultRowHeight="12.75" x14ac:dyDescent="0.2"/>
  <cols>
    <col min="1" max="1" width="70.85546875" style="13" customWidth="1"/>
    <col min="2" max="3" width="18.5703125" style="13" customWidth="1"/>
    <col min="4" max="4" width="17.7109375" style="13" customWidth="1"/>
    <col min="5" max="5" width="17.140625" style="13" customWidth="1"/>
    <col min="6" max="6" width="17.28515625" style="13" customWidth="1"/>
    <col min="7" max="7" width="14.42578125" style="13" customWidth="1"/>
    <col min="8" max="8" width="12" style="13" customWidth="1"/>
    <col min="9" max="9" width="12.140625" style="13" customWidth="1"/>
    <col min="10" max="10" width="82.7109375" style="13" customWidth="1"/>
    <col min="11" max="16384" width="9.140625" style="13"/>
  </cols>
  <sheetData>
    <row r="1" spans="1:9" ht="72" customHeight="1" x14ac:dyDescent="0.2">
      <c r="B1" s="403" t="s">
        <v>647</v>
      </c>
      <c r="C1" s="403"/>
      <c r="D1" s="403"/>
      <c r="E1" s="403"/>
      <c r="F1" s="403"/>
      <c r="G1" s="403"/>
      <c r="H1" s="403"/>
      <c r="I1" s="403"/>
    </row>
    <row r="2" spans="1:9" ht="21" customHeight="1" x14ac:dyDescent="0.2">
      <c r="B2" s="144" t="s">
        <v>1</v>
      </c>
      <c r="C2" s="144">
        <v>2022</v>
      </c>
      <c r="D2" s="144">
        <v>2021</v>
      </c>
      <c r="E2" s="144">
        <v>2020</v>
      </c>
      <c r="F2" s="144">
        <v>2019</v>
      </c>
      <c r="G2" s="144">
        <v>2018</v>
      </c>
      <c r="H2" s="144">
        <v>2017</v>
      </c>
      <c r="I2" s="144">
        <v>2016</v>
      </c>
    </row>
    <row r="3" spans="1:9" ht="15.75" x14ac:dyDescent="0.2">
      <c r="A3" s="399" t="s">
        <v>2</v>
      </c>
      <c r="B3" s="399"/>
      <c r="C3" s="399"/>
      <c r="D3" s="399"/>
      <c r="E3" s="399"/>
      <c r="F3" s="399"/>
      <c r="G3" s="399"/>
      <c r="H3" s="399"/>
      <c r="I3" s="399"/>
    </row>
    <row r="4" spans="1:9" ht="14.25" x14ac:dyDescent="0.2">
      <c r="A4" s="400" t="s">
        <v>3</v>
      </c>
      <c r="B4" s="400"/>
      <c r="C4" s="401"/>
      <c r="D4" s="401"/>
      <c r="E4" s="401"/>
      <c r="F4" s="400"/>
      <c r="G4" s="400"/>
      <c r="H4" s="400"/>
      <c r="I4" s="400"/>
    </row>
    <row r="5" spans="1:9" ht="15" customHeight="1" x14ac:dyDescent="0.2">
      <c r="A5" s="276" t="s">
        <v>4</v>
      </c>
      <c r="B5" s="145"/>
      <c r="C5" s="278">
        <v>45921</v>
      </c>
      <c r="D5" s="279">
        <v>40852</v>
      </c>
      <c r="E5" s="279">
        <v>39192</v>
      </c>
      <c r="F5" s="281" t="s">
        <v>5</v>
      </c>
      <c r="G5" s="145" t="s">
        <v>5</v>
      </c>
      <c r="H5" s="145" t="s">
        <v>5</v>
      </c>
      <c r="I5" s="145" t="s">
        <v>5</v>
      </c>
    </row>
    <row r="6" spans="1:9" ht="15" customHeight="1" x14ac:dyDescent="0.2">
      <c r="A6" s="276" t="s">
        <v>6</v>
      </c>
      <c r="B6" s="145"/>
      <c r="C6" s="278">
        <v>3532</v>
      </c>
      <c r="D6" s="279">
        <v>3123</v>
      </c>
      <c r="E6" s="279">
        <v>2965</v>
      </c>
      <c r="F6" s="281" t="s">
        <v>5</v>
      </c>
      <c r="G6" s="145" t="s">
        <v>5</v>
      </c>
      <c r="H6" s="145" t="s">
        <v>5</v>
      </c>
      <c r="I6" s="145" t="s">
        <v>5</v>
      </c>
    </row>
    <row r="7" spans="1:9" ht="15" customHeight="1" x14ac:dyDescent="0.2">
      <c r="A7" s="276" t="s">
        <v>7</v>
      </c>
      <c r="B7" s="145"/>
      <c r="C7" s="347">
        <f>SUM(C5:C6)</f>
        <v>49453</v>
      </c>
      <c r="D7" s="348">
        <f>SUM(D5:D6)</f>
        <v>43975</v>
      </c>
      <c r="E7" s="348">
        <f>SUM(E5:E6)</f>
        <v>42157</v>
      </c>
      <c r="F7" s="281" t="s">
        <v>5</v>
      </c>
      <c r="G7" s="145" t="s">
        <v>5</v>
      </c>
      <c r="H7" s="145" t="s">
        <v>5</v>
      </c>
      <c r="I7" s="145" t="s">
        <v>5</v>
      </c>
    </row>
    <row r="8" spans="1:9" ht="14.25" x14ac:dyDescent="0.2">
      <c r="A8" s="400" t="s">
        <v>8</v>
      </c>
      <c r="B8" s="400"/>
      <c r="C8" s="401"/>
      <c r="D8" s="401"/>
      <c r="E8" s="401"/>
      <c r="F8" s="400"/>
      <c r="G8" s="400"/>
      <c r="H8" s="400"/>
      <c r="I8" s="400"/>
    </row>
    <row r="9" spans="1:9" x14ac:dyDescent="0.2">
      <c r="A9" s="276" t="s">
        <v>4</v>
      </c>
      <c r="B9" s="145"/>
      <c r="C9" s="279">
        <v>1600</v>
      </c>
      <c r="D9" s="279">
        <v>1557</v>
      </c>
      <c r="E9" s="279">
        <v>1550</v>
      </c>
      <c r="F9" s="281" t="s">
        <v>5</v>
      </c>
      <c r="G9" s="145" t="s">
        <v>5</v>
      </c>
      <c r="H9" s="145" t="s">
        <v>5</v>
      </c>
      <c r="I9" s="145" t="s">
        <v>5</v>
      </c>
    </row>
    <row r="10" spans="1:9" x14ac:dyDescent="0.2">
      <c r="A10" s="276" t="s">
        <v>6</v>
      </c>
      <c r="B10" s="145"/>
      <c r="C10" s="275">
        <v>264</v>
      </c>
      <c r="D10" s="275">
        <v>222</v>
      </c>
      <c r="E10" s="275">
        <v>107</v>
      </c>
      <c r="F10" s="281" t="s">
        <v>5</v>
      </c>
      <c r="G10" s="145" t="s">
        <v>5</v>
      </c>
      <c r="H10" s="145" t="s">
        <v>5</v>
      </c>
      <c r="I10" s="145" t="s">
        <v>5</v>
      </c>
    </row>
    <row r="11" spans="1:9" x14ac:dyDescent="0.2">
      <c r="A11" s="276" t="s">
        <v>9</v>
      </c>
      <c r="B11" s="145"/>
      <c r="C11" s="348">
        <f>SUM(C9:C10)</f>
        <v>1864</v>
      </c>
      <c r="D11" s="348">
        <f>SUM(D9:D10)</f>
        <v>1779</v>
      </c>
      <c r="E11" s="348">
        <f>SUM(E9:E10)</f>
        <v>1657</v>
      </c>
      <c r="F11" s="281" t="s">
        <v>5</v>
      </c>
      <c r="G11" s="145" t="s">
        <v>5</v>
      </c>
      <c r="H11" s="145" t="s">
        <v>5</v>
      </c>
      <c r="I11" s="145" t="s">
        <v>5</v>
      </c>
    </row>
    <row r="12" spans="1:9" x14ac:dyDescent="0.2">
      <c r="A12" s="277" t="s">
        <v>10</v>
      </c>
      <c r="B12" s="277"/>
      <c r="C12" s="280">
        <f>SUM(C7+C11)</f>
        <v>51317</v>
      </c>
      <c r="D12" s="280">
        <f t="shared" ref="D12:E12" si="0">SUM(D7+D11)</f>
        <v>45754</v>
      </c>
      <c r="E12" s="280">
        <f t="shared" si="0"/>
        <v>43814</v>
      </c>
      <c r="F12" s="277"/>
      <c r="G12" s="277"/>
      <c r="H12" s="277"/>
      <c r="I12" s="277"/>
    </row>
    <row r="14" spans="1:9" ht="15.75" x14ac:dyDescent="0.2">
      <c r="A14" s="404" t="s">
        <v>11</v>
      </c>
      <c r="B14" s="404"/>
      <c r="C14" s="404"/>
      <c r="D14" s="404"/>
      <c r="E14" s="404"/>
      <c r="F14" s="404"/>
      <c r="G14" s="404"/>
      <c r="H14" s="404"/>
      <c r="I14" s="404"/>
    </row>
    <row r="15" spans="1:9" x14ac:dyDescent="0.2">
      <c r="A15" s="329" t="s">
        <v>12</v>
      </c>
      <c r="B15" s="281"/>
      <c r="C15" s="279">
        <v>27148</v>
      </c>
      <c r="D15" s="332">
        <v>24074</v>
      </c>
      <c r="E15" s="279">
        <v>23204</v>
      </c>
      <c r="F15" s="281" t="s">
        <v>5</v>
      </c>
      <c r="G15" s="279" t="s">
        <v>5</v>
      </c>
      <c r="H15" s="281" t="s">
        <v>5</v>
      </c>
      <c r="I15" s="279" t="s">
        <v>5</v>
      </c>
    </row>
    <row r="16" spans="1:9" x14ac:dyDescent="0.2">
      <c r="A16" s="330" t="s">
        <v>13</v>
      </c>
      <c r="B16" s="281"/>
      <c r="C16" s="279">
        <v>22068</v>
      </c>
      <c r="D16" s="332">
        <v>19819</v>
      </c>
      <c r="E16" s="279">
        <v>18912</v>
      </c>
      <c r="F16" s="281" t="s">
        <v>5</v>
      </c>
      <c r="G16" s="275" t="s">
        <v>5</v>
      </c>
      <c r="H16" s="281" t="s">
        <v>5</v>
      </c>
      <c r="I16" s="275" t="s">
        <v>5</v>
      </c>
    </row>
    <row r="17" spans="1:9" x14ac:dyDescent="0.2">
      <c r="A17" s="316" t="s">
        <v>14</v>
      </c>
      <c r="B17" s="317"/>
      <c r="C17" s="318">
        <v>49453</v>
      </c>
      <c r="D17" s="319">
        <v>43975</v>
      </c>
      <c r="E17" s="318">
        <v>42157</v>
      </c>
      <c r="F17" s="317" t="s">
        <v>5</v>
      </c>
      <c r="G17" s="315" t="s">
        <v>5</v>
      </c>
      <c r="H17" s="317" t="s">
        <v>5</v>
      </c>
      <c r="I17" s="315" t="s">
        <v>5</v>
      </c>
    </row>
    <row r="18" spans="1:9" x14ac:dyDescent="0.2">
      <c r="C18" s="346"/>
    </row>
    <row r="19" spans="1:9" ht="15.75" x14ac:dyDescent="0.2">
      <c r="A19" s="402" t="s">
        <v>15</v>
      </c>
      <c r="B19" s="402"/>
      <c r="C19" s="402"/>
      <c r="D19" s="402"/>
      <c r="E19" s="402"/>
      <c r="F19" s="402"/>
      <c r="G19" s="402"/>
      <c r="H19" s="402"/>
      <c r="I19" s="402"/>
    </row>
    <row r="20" spans="1:9" x14ac:dyDescent="0.2">
      <c r="A20" s="282" t="s">
        <v>16</v>
      </c>
      <c r="B20" s="145"/>
      <c r="C20" s="279">
        <v>10952</v>
      </c>
      <c r="D20" s="279">
        <v>8000</v>
      </c>
      <c r="E20" s="279">
        <v>7109</v>
      </c>
      <c r="F20" s="145" t="s">
        <v>5</v>
      </c>
      <c r="G20" s="145" t="s">
        <v>5</v>
      </c>
      <c r="H20" s="145" t="s">
        <v>5</v>
      </c>
      <c r="I20" s="145" t="s">
        <v>5</v>
      </c>
    </row>
    <row r="21" spans="1:9" x14ac:dyDescent="0.2">
      <c r="A21" s="283" t="s">
        <v>17</v>
      </c>
      <c r="B21" s="145"/>
      <c r="C21" s="279">
        <v>25028</v>
      </c>
      <c r="D21" s="279">
        <v>22546</v>
      </c>
      <c r="E21" s="279">
        <v>21873</v>
      </c>
      <c r="F21" s="145" t="s">
        <v>5</v>
      </c>
      <c r="G21" s="145" t="s">
        <v>5</v>
      </c>
      <c r="H21" s="145" t="s">
        <v>5</v>
      </c>
      <c r="I21" s="145" t="s">
        <v>5</v>
      </c>
    </row>
    <row r="22" spans="1:9" x14ac:dyDescent="0.2">
      <c r="A22" s="283" t="s">
        <v>18</v>
      </c>
      <c r="B22" s="145"/>
      <c r="C22" s="279">
        <v>13473</v>
      </c>
      <c r="D22" s="279">
        <v>13429</v>
      </c>
      <c r="E22" s="279">
        <v>13175</v>
      </c>
      <c r="F22" s="145" t="s">
        <v>5</v>
      </c>
      <c r="G22" s="145" t="s">
        <v>5</v>
      </c>
      <c r="H22" s="145" t="s">
        <v>5</v>
      </c>
      <c r="I22" s="145" t="s">
        <v>5</v>
      </c>
    </row>
    <row r="23" spans="1:9" ht="14.25" x14ac:dyDescent="0.2">
      <c r="A23" s="313" t="s">
        <v>19</v>
      </c>
      <c r="B23" s="314"/>
      <c r="C23" s="318">
        <f>SUM(C20:C22)</f>
        <v>49453</v>
      </c>
      <c r="D23" s="318">
        <f>SUM(D20:D22)</f>
        <v>43975</v>
      </c>
      <c r="E23" s="318">
        <f>SUM(E20:E22)</f>
        <v>42157</v>
      </c>
      <c r="F23" s="314" t="s">
        <v>5</v>
      </c>
      <c r="G23" s="314" t="s">
        <v>5</v>
      </c>
      <c r="H23" s="314" t="s">
        <v>5</v>
      </c>
      <c r="I23" s="314" t="s">
        <v>5</v>
      </c>
    </row>
    <row r="25" spans="1:9" x14ac:dyDescent="0.2">
      <c r="A25" s="154" t="s">
        <v>20</v>
      </c>
    </row>
    <row r="26" spans="1:9" x14ac:dyDescent="0.2">
      <c r="A26" s="122" t="s">
        <v>21</v>
      </c>
    </row>
    <row r="27" spans="1:9" x14ac:dyDescent="0.2">
      <c r="A27" s="122" t="s">
        <v>22</v>
      </c>
    </row>
    <row r="28" spans="1:9" x14ac:dyDescent="0.2">
      <c r="A28" s="118" t="s">
        <v>23</v>
      </c>
      <c r="B28" s="122"/>
      <c r="C28" s="122"/>
      <c r="D28" s="122"/>
    </row>
  </sheetData>
  <mergeCells count="6">
    <mergeCell ref="A3:I3"/>
    <mergeCell ref="A4:I4"/>
    <mergeCell ref="A8:I8"/>
    <mergeCell ref="A19:I19"/>
    <mergeCell ref="B1:I1"/>
    <mergeCell ref="A14:I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7"/>
  <sheetViews>
    <sheetView showGridLines="0" zoomScale="120" zoomScaleNormal="120" workbookViewId="0">
      <pane ySplit="2" topLeftCell="A3" activePane="bottomLeft" state="frozen"/>
      <selection pane="bottomLeft" activeCell="B1" sqref="B1:I1"/>
    </sheetView>
  </sheetViews>
  <sheetFormatPr defaultColWidth="9.140625" defaultRowHeight="12.75" x14ac:dyDescent="0.2"/>
  <cols>
    <col min="1" max="1" width="52.42578125" style="13" customWidth="1"/>
    <col min="2" max="3" width="12" style="13" customWidth="1"/>
    <col min="4" max="4" width="16.42578125" style="13" customWidth="1"/>
    <col min="5" max="5" width="15.140625" style="13" customWidth="1"/>
    <col min="6" max="6" width="18.28515625" style="13" customWidth="1"/>
    <col min="7" max="7" width="16.85546875" style="13" customWidth="1"/>
    <col min="8" max="8" width="17.42578125" style="13" customWidth="1"/>
    <col min="9" max="9" width="13.85546875" style="13" customWidth="1"/>
    <col min="10" max="16384" width="9.140625" style="13"/>
  </cols>
  <sheetData>
    <row r="1" spans="1:10" ht="73.5" customHeight="1" x14ac:dyDescent="0.2">
      <c r="A1" s="421"/>
      <c r="B1" s="403" t="s">
        <v>646</v>
      </c>
      <c r="C1" s="403"/>
      <c r="D1" s="403"/>
      <c r="E1" s="403"/>
      <c r="F1" s="403"/>
      <c r="G1" s="403"/>
      <c r="H1" s="403"/>
      <c r="I1" s="403"/>
    </row>
    <row r="2" spans="1:10" x14ac:dyDescent="0.2">
      <c r="A2" s="422"/>
      <c r="B2" s="144" t="s">
        <v>24</v>
      </c>
      <c r="C2" s="144">
        <v>2022</v>
      </c>
      <c r="D2" s="144">
        <v>2021</v>
      </c>
      <c r="E2" s="144">
        <v>2020</v>
      </c>
      <c r="F2" s="144">
        <v>2019</v>
      </c>
      <c r="G2" s="144">
        <v>2018</v>
      </c>
      <c r="H2" s="144">
        <v>2017</v>
      </c>
      <c r="I2" s="144">
        <v>2016</v>
      </c>
    </row>
    <row r="3" spans="1:10" ht="18" x14ac:dyDescent="0.25">
      <c r="A3" s="420" t="s">
        <v>25</v>
      </c>
      <c r="B3" s="420"/>
      <c r="C3" s="420"/>
      <c r="D3" s="420"/>
      <c r="E3" s="420"/>
      <c r="F3" s="420"/>
      <c r="G3" s="420"/>
      <c r="H3" s="420"/>
      <c r="I3" s="420"/>
    </row>
    <row r="4" spans="1:10" ht="14.25" x14ac:dyDescent="0.2">
      <c r="A4" s="213" t="s">
        <v>26</v>
      </c>
      <c r="B4" s="145" t="s">
        <v>27</v>
      </c>
      <c r="C4" s="359" t="s">
        <v>28</v>
      </c>
      <c r="D4" s="148">
        <v>0.5</v>
      </c>
      <c r="E4" s="148">
        <v>0.4</v>
      </c>
      <c r="F4" s="148">
        <v>0.47</v>
      </c>
      <c r="G4" s="147">
        <v>0.44</v>
      </c>
      <c r="H4" s="147">
        <v>0.41</v>
      </c>
      <c r="I4" s="147">
        <v>0.35</v>
      </c>
    </row>
    <row r="5" spans="1:10" x14ac:dyDescent="0.2">
      <c r="A5" s="210"/>
      <c r="D5" s="153"/>
      <c r="E5" s="153"/>
      <c r="F5" s="153"/>
      <c r="G5" s="152"/>
      <c r="H5" s="152"/>
      <c r="I5" s="150"/>
    </row>
    <row r="6" spans="1:10" ht="18" x14ac:dyDescent="0.25">
      <c r="A6" s="232" t="s">
        <v>29</v>
      </c>
      <c r="B6" s="233"/>
      <c r="C6" s="233"/>
      <c r="D6" s="233"/>
      <c r="E6" s="233"/>
      <c r="F6" s="234"/>
      <c r="G6" s="234"/>
      <c r="H6" s="234"/>
      <c r="I6" s="235"/>
    </row>
    <row r="7" spans="1:10" ht="15.75" x14ac:dyDescent="0.25">
      <c r="A7" s="411" t="s">
        <v>30</v>
      </c>
      <c r="B7" s="411"/>
      <c r="C7" s="411"/>
      <c r="D7" s="411"/>
      <c r="E7" s="411"/>
      <c r="F7" s="411"/>
      <c r="G7" s="411"/>
      <c r="H7" s="411"/>
      <c r="I7" s="411"/>
    </row>
    <row r="8" spans="1:10" ht="27.75" customHeight="1" x14ac:dyDescent="0.2">
      <c r="A8" s="222" t="s">
        <v>31</v>
      </c>
      <c r="B8" s="37" t="s">
        <v>27</v>
      </c>
      <c r="C8" s="357">
        <v>1</v>
      </c>
      <c r="D8" s="140">
        <v>1</v>
      </c>
      <c r="E8" s="140">
        <v>1</v>
      </c>
      <c r="F8" s="140">
        <v>1</v>
      </c>
      <c r="G8" s="140">
        <v>1</v>
      </c>
      <c r="H8" s="140">
        <v>1</v>
      </c>
      <c r="I8" s="140">
        <v>1</v>
      </c>
    </row>
    <row r="9" spans="1:10" x14ac:dyDescent="0.2">
      <c r="A9" s="255"/>
      <c r="B9" s="37"/>
      <c r="C9" s="140"/>
      <c r="D9" s="140"/>
      <c r="E9" s="140"/>
      <c r="F9" s="140"/>
      <c r="G9" s="140"/>
      <c r="H9" s="141"/>
      <c r="I9" s="140"/>
    </row>
    <row r="10" spans="1:10" ht="15.75" x14ac:dyDescent="0.25">
      <c r="A10" s="411" t="s">
        <v>32</v>
      </c>
      <c r="B10" s="411"/>
      <c r="C10" s="411"/>
      <c r="D10" s="411"/>
      <c r="E10" s="411"/>
      <c r="F10" s="411"/>
      <c r="G10" s="411"/>
      <c r="H10" s="411"/>
      <c r="I10" s="411"/>
    </row>
    <row r="11" spans="1:10" ht="38.25" x14ac:dyDescent="0.2">
      <c r="A11" s="223" t="s">
        <v>33</v>
      </c>
      <c r="B11" s="37"/>
      <c r="C11" s="358">
        <v>0</v>
      </c>
      <c r="D11" s="201">
        <v>0</v>
      </c>
      <c r="E11" s="201">
        <v>0</v>
      </c>
      <c r="F11" s="201">
        <v>0</v>
      </c>
      <c r="G11" s="140" t="s">
        <v>5</v>
      </c>
      <c r="H11" s="141" t="s">
        <v>5</v>
      </c>
      <c r="I11" s="140" t="s">
        <v>5</v>
      </c>
      <c r="J11" s="142"/>
    </row>
    <row r="12" spans="1:10" ht="25.5" x14ac:dyDescent="0.2">
      <c r="A12" s="223" t="s">
        <v>34</v>
      </c>
      <c r="B12" s="37"/>
      <c r="C12" s="358">
        <v>0</v>
      </c>
      <c r="D12" s="201">
        <v>0</v>
      </c>
      <c r="E12" s="201">
        <v>0</v>
      </c>
      <c r="F12" s="201">
        <v>0</v>
      </c>
      <c r="G12" s="140" t="s">
        <v>5</v>
      </c>
      <c r="H12" s="141" t="s">
        <v>5</v>
      </c>
      <c r="I12" s="140" t="s">
        <v>5</v>
      </c>
      <c r="J12" s="142"/>
    </row>
    <row r="13" spans="1:10" x14ac:dyDescent="0.2">
      <c r="A13" s="203"/>
      <c r="B13" s="211"/>
      <c r="C13" s="211"/>
      <c r="D13" s="212"/>
      <c r="E13" s="212"/>
      <c r="F13" s="212"/>
      <c r="G13" s="142"/>
      <c r="H13" s="142"/>
      <c r="I13" s="142"/>
      <c r="J13" s="142"/>
    </row>
    <row r="14" spans="1:10" ht="15.75" x14ac:dyDescent="0.25">
      <c r="A14" s="411" t="s">
        <v>35</v>
      </c>
      <c r="B14" s="411"/>
      <c r="C14" s="411"/>
      <c r="D14" s="411"/>
      <c r="E14" s="411"/>
      <c r="F14" s="411"/>
      <c r="G14" s="411"/>
      <c r="H14" s="411"/>
      <c r="I14" s="411"/>
      <c r="J14" s="142"/>
    </row>
    <row r="15" spans="1:10" ht="14.25" x14ac:dyDescent="0.2">
      <c r="A15" s="214" t="s">
        <v>36</v>
      </c>
      <c r="B15" s="205"/>
      <c r="C15" s="354">
        <v>0</v>
      </c>
      <c r="D15" s="215">
        <v>0</v>
      </c>
      <c r="E15" s="215">
        <v>0</v>
      </c>
      <c r="F15" s="215" t="s">
        <v>37</v>
      </c>
      <c r="G15" s="216">
        <v>20100</v>
      </c>
      <c r="H15" s="217">
        <v>41000</v>
      </c>
      <c r="I15" s="216" t="s">
        <v>5</v>
      </c>
      <c r="J15" s="142"/>
    </row>
    <row r="16" spans="1:10" ht="14.25" x14ac:dyDescent="0.2">
      <c r="A16" s="220" t="s">
        <v>38</v>
      </c>
      <c r="B16" s="221"/>
      <c r="C16" s="355" t="s">
        <v>39</v>
      </c>
      <c r="D16" s="225" t="s">
        <v>40</v>
      </c>
      <c r="E16" s="225" t="s">
        <v>41</v>
      </c>
      <c r="F16" s="225" t="s">
        <v>42</v>
      </c>
      <c r="G16" s="218" t="s">
        <v>43</v>
      </c>
      <c r="H16" s="219" t="s">
        <v>44</v>
      </c>
      <c r="I16" s="218" t="s">
        <v>5</v>
      </c>
      <c r="J16" s="142"/>
    </row>
    <row r="17" spans="1:10" x14ac:dyDescent="0.2">
      <c r="A17" s="208"/>
      <c r="B17" s="204"/>
      <c r="C17" s="240"/>
      <c r="D17" s="209"/>
      <c r="E17" s="209"/>
      <c r="F17" s="209"/>
      <c r="G17" s="141"/>
      <c r="H17" s="141"/>
      <c r="I17" s="182"/>
      <c r="J17" s="142"/>
    </row>
    <row r="18" spans="1:10" ht="15.75" x14ac:dyDescent="0.25">
      <c r="A18" s="411" t="s">
        <v>45</v>
      </c>
      <c r="B18" s="411"/>
      <c r="C18" s="411"/>
      <c r="D18" s="411"/>
      <c r="E18" s="411"/>
      <c r="F18" s="411"/>
      <c r="G18" s="411"/>
      <c r="H18" s="411"/>
      <c r="I18" s="411"/>
    </row>
    <row r="19" spans="1:10" x14ac:dyDescent="0.2">
      <c r="A19" s="213" t="s">
        <v>46</v>
      </c>
      <c r="B19" s="145" t="s">
        <v>47</v>
      </c>
      <c r="C19" s="356">
        <v>1056</v>
      </c>
      <c r="D19" s="149">
        <v>1546.39</v>
      </c>
      <c r="E19" s="149">
        <v>806.11300000000006</v>
      </c>
      <c r="F19" s="149">
        <v>1146.491</v>
      </c>
      <c r="G19" s="149">
        <v>1168.1610000000001</v>
      </c>
      <c r="H19" s="149">
        <v>1052.8440000000001</v>
      </c>
      <c r="I19" s="149">
        <v>691.94600000000003</v>
      </c>
    </row>
    <row r="20" spans="1:10" x14ac:dyDescent="0.2">
      <c r="A20" s="213" t="s">
        <v>48</v>
      </c>
      <c r="B20" s="145" t="s">
        <v>47</v>
      </c>
      <c r="C20" s="356">
        <v>84</v>
      </c>
      <c r="D20" s="149">
        <v>77.010000000000005</v>
      </c>
      <c r="E20" s="149">
        <v>78.831999999999994</v>
      </c>
      <c r="F20" s="149">
        <v>75.775999999999996</v>
      </c>
      <c r="G20" s="149">
        <v>67.998999999999995</v>
      </c>
      <c r="H20" s="149">
        <v>60.970999999999997</v>
      </c>
      <c r="I20" s="149">
        <v>38.259</v>
      </c>
    </row>
    <row r="21" spans="1:10" x14ac:dyDescent="0.2">
      <c r="A21" s="213" t="s">
        <v>49</v>
      </c>
      <c r="B21" s="145" t="s">
        <v>47</v>
      </c>
      <c r="C21" s="356">
        <v>736</v>
      </c>
      <c r="D21" s="149">
        <v>634.54399999999998</v>
      </c>
      <c r="E21" s="149">
        <v>621.97699999999998</v>
      </c>
      <c r="F21" s="149">
        <v>608.91499999999996</v>
      </c>
      <c r="G21" s="149">
        <v>559.98299999999995</v>
      </c>
      <c r="H21" s="149">
        <v>600.774</v>
      </c>
      <c r="I21" s="149">
        <v>608.98299999999995</v>
      </c>
    </row>
    <row r="22" spans="1:10" ht="14.25" x14ac:dyDescent="0.2">
      <c r="A22" s="213" t="s">
        <v>50</v>
      </c>
      <c r="B22" s="145" t="s">
        <v>47</v>
      </c>
      <c r="C22" s="356">
        <f>SUM(C19:C21)</f>
        <v>1876</v>
      </c>
      <c r="D22" s="149">
        <f>SUM(D19:D21)</f>
        <v>2257.944</v>
      </c>
      <c r="E22" s="149">
        <f t="shared" ref="E22:I22" si="0">SUM(E19:E21)</f>
        <v>1506.922</v>
      </c>
      <c r="F22" s="149">
        <f t="shared" si="0"/>
        <v>1831.182</v>
      </c>
      <c r="G22" s="149">
        <f t="shared" si="0"/>
        <v>1796.143</v>
      </c>
      <c r="H22" s="149">
        <f t="shared" si="0"/>
        <v>1714.5889999999999</v>
      </c>
      <c r="I22" s="149">
        <f t="shared" si="0"/>
        <v>1339.1880000000001</v>
      </c>
    </row>
    <row r="23" spans="1:10" x14ac:dyDescent="0.2">
      <c r="A23" s="250"/>
      <c r="B23" s="17"/>
      <c r="C23" s="251"/>
      <c r="D23" s="251"/>
      <c r="E23" s="251"/>
      <c r="F23" s="251"/>
      <c r="G23" s="251"/>
      <c r="H23" s="251"/>
      <c r="I23" s="251"/>
    </row>
    <row r="24" spans="1:10" ht="18" x14ac:dyDescent="0.2">
      <c r="A24" s="407" t="s">
        <v>51</v>
      </c>
      <c r="B24" s="408"/>
      <c r="C24" s="408"/>
      <c r="D24" s="408"/>
      <c r="E24" s="408"/>
      <c r="F24" s="408"/>
      <c r="G24" s="408"/>
      <c r="H24" s="408"/>
      <c r="I24" s="409"/>
    </row>
    <row r="25" spans="1:10" ht="39.75" x14ac:dyDescent="0.2">
      <c r="A25" s="226" t="s">
        <v>52</v>
      </c>
      <c r="B25" s="156"/>
      <c r="C25" s="156">
        <v>0</v>
      </c>
      <c r="D25" s="156" t="s">
        <v>53</v>
      </c>
      <c r="E25" s="238" t="s">
        <v>54</v>
      </c>
      <c r="F25" s="238" t="s">
        <v>5</v>
      </c>
      <c r="G25" s="238" t="s">
        <v>5</v>
      </c>
      <c r="H25" s="238" t="s">
        <v>5</v>
      </c>
      <c r="I25" s="238" t="s">
        <v>5</v>
      </c>
    </row>
    <row r="26" spans="1:10" ht="39.75" x14ac:dyDescent="0.2">
      <c r="A26" s="256" t="s">
        <v>55</v>
      </c>
      <c r="B26" s="156"/>
      <c r="C26" s="156">
        <v>0</v>
      </c>
      <c r="D26" s="238">
        <v>0</v>
      </c>
      <c r="E26" s="238">
        <v>0</v>
      </c>
      <c r="F26" s="238" t="s">
        <v>5</v>
      </c>
      <c r="G26" s="238" t="s">
        <v>5</v>
      </c>
      <c r="H26" s="238" t="s">
        <v>5</v>
      </c>
      <c r="I26" s="238" t="s">
        <v>5</v>
      </c>
    </row>
    <row r="27" spans="1:10" x14ac:dyDescent="0.2">
      <c r="A27" s="257"/>
      <c r="B27" s="165"/>
      <c r="C27" s="165"/>
      <c r="D27" s="258"/>
      <c r="E27" s="258"/>
      <c r="F27" s="258"/>
      <c r="G27" s="258"/>
      <c r="H27" s="258"/>
      <c r="I27" s="258"/>
    </row>
    <row r="28" spans="1:10" x14ac:dyDescent="0.2">
      <c r="A28" s="266" t="s">
        <v>56</v>
      </c>
      <c r="B28" s="156"/>
      <c r="C28" s="259">
        <v>17</v>
      </c>
      <c r="D28" s="260">
        <v>19</v>
      </c>
      <c r="E28" s="260">
        <v>15</v>
      </c>
      <c r="F28" s="238" t="s">
        <v>5</v>
      </c>
      <c r="G28" s="238" t="s">
        <v>5</v>
      </c>
      <c r="H28" s="238" t="s">
        <v>5</v>
      </c>
      <c r="I28" s="238" t="s">
        <v>5</v>
      </c>
    </row>
    <row r="29" spans="1:10" ht="15.75" customHeight="1" x14ac:dyDescent="0.2">
      <c r="A29" s="410" t="s">
        <v>57</v>
      </c>
      <c r="B29" s="410"/>
      <c r="C29" s="410"/>
      <c r="D29" s="410"/>
      <c r="E29" s="410"/>
      <c r="F29" s="410"/>
      <c r="G29" s="410"/>
      <c r="H29" s="410"/>
      <c r="I29" s="410"/>
    </row>
    <row r="30" spans="1:10" x14ac:dyDescent="0.2">
      <c r="A30" s="27" t="s">
        <v>4</v>
      </c>
      <c r="B30" s="156"/>
      <c r="C30" s="259">
        <v>14</v>
      </c>
      <c r="D30" s="260">
        <v>16</v>
      </c>
      <c r="E30" s="260">
        <v>13</v>
      </c>
      <c r="F30" s="238" t="s">
        <v>5</v>
      </c>
      <c r="G30" s="238" t="s">
        <v>5</v>
      </c>
      <c r="H30" s="238" t="s">
        <v>5</v>
      </c>
      <c r="I30" s="238" t="s">
        <v>5</v>
      </c>
    </row>
    <row r="31" spans="1:10" x14ac:dyDescent="0.2">
      <c r="A31" s="27" t="s">
        <v>58</v>
      </c>
      <c r="B31" s="156"/>
      <c r="C31" s="259">
        <v>2</v>
      </c>
      <c r="D31" s="260">
        <v>3</v>
      </c>
      <c r="E31" s="260">
        <v>2</v>
      </c>
      <c r="F31" s="238" t="s">
        <v>5</v>
      </c>
      <c r="G31" s="238" t="s">
        <v>5</v>
      </c>
      <c r="H31" s="238" t="s">
        <v>5</v>
      </c>
      <c r="I31" s="238" t="s">
        <v>5</v>
      </c>
    </row>
    <row r="32" spans="1:10" x14ac:dyDescent="0.2">
      <c r="A32" s="27" t="s">
        <v>59</v>
      </c>
      <c r="B32" s="156"/>
      <c r="C32" s="259">
        <v>0</v>
      </c>
      <c r="D32" s="260">
        <v>0</v>
      </c>
      <c r="E32" s="260">
        <v>0</v>
      </c>
      <c r="F32" s="238" t="s">
        <v>5</v>
      </c>
      <c r="G32" s="238" t="s">
        <v>5</v>
      </c>
      <c r="H32" s="238" t="s">
        <v>5</v>
      </c>
      <c r="I32" s="238" t="s">
        <v>5</v>
      </c>
    </row>
    <row r="33" spans="1:9" x14ac:dyDescent="0.2">
      <c r="A33" s="27" t="s">
        <v>60</v>
      </c>
      <c r="B33" s="156"/>
      <c r="C33" s="259">
        <v>1</v>
      </c>
      <c r="D33" s="260">
        <v>0</v>
      </c>
      <c r="E33" s="260">
        <v>1</v>
      </c>
      <c r="F33" s="238" t="s">
        <v>5</v>
      </c>
      <c r="G33" s="238" t="s">
        <v>5</v>
      </c>
      <c r="H33" s="238" t="s">
        <v>5</v>
      </c>
      <c r="I33" s="238" t="s">
        <v>5</v>
      </c>
    </row>
    <row r="34" spans="1:9" x14ac:dyDescent="0.2">
      <c r="A34" s="27" t="s">
        <v>61</v>
      </c>
      <c r="B34" s="156"/>
      <c r="C34" s="259">
        <v>0</v>
      </c>
      <c r="D34" s="260">
        <v>0</v>
      </c>
      <c r="E34" s="260">
        <v>0</v>
      </c>
      <c r="F34" s="238" t="s">
        <v>5</v>
      </c>
      <c r="G34" s="238" t="s">
        <v>5</v>
      </c>
      <c r="H34" s="238" t="s">
        <v>5</v>
      </c>
      <c r="I34" s="238" t="s">
        <v>5</v>
      </c>
    </row>
    <row r="35" spans="1:9" x14ac:dyDescent="0.2">
      <c r="A35" s="27" t="s">
        <v>62</v>
      </c>
      <c r="B35" s="156"/>
      <c r="C35" s="259">
        <v>0</v>
      </c>
      <c r="D35" s="260">
        <v>0</v>
      </c>
      <c r="E35" s="260">
        <v>0</v>
      </c>
      <c r="F35" s="238" t="s">
        <v>5</v>
      </c>
      <c r="G35" s="238" t="s">
        <v>5</v>
      </c>
      <c r="H35" s="238" t="s">
        <v>5</v>
      </c>
      <c r="I35" s="238" t="s">
        <v>5</v>
      </c>
    </row>
    <row r="36" spans="1:9" ht="14.25" x14ac:dyDescent="0.2">
      <c r="A36" s="267" t="s">
        <v>63</v>
      </c>
      <c r="B36" s="268"/>
      <c r="C36" s="261">
        <v>2881</v>
      </c>
      <c r="D36" s="262">
        <v>1587</v>
      </c>
      <c r="E36" s="263" t="s">
        <v>5</v>
      </c>
      <c r="F36" s="264" t="s">
        <v>5</v>
      </c>
      <c r="G36" s="264" t="s">
        <v>5</v>
      </c>
      <c r="H36" s="264" t="s">
        <v>5</v>
      </c>
      <c r="I36" s="264" t="s">
        <v>5</v>
      </c>
    </row>
    <row r="37" spans="1:9" x14ac:dyDescent="0.2">
      <c r="A37" s="250"/>
      <c r="B37" s="17"/>
      <c r="C37" s="251"/>
      <c r="D37" s="251"/>
      <c r="E37" s="251"/>
      <c r="F37" s="251"/>
      <c r="G37" s="251"/>
      <c r="H37" s="251"/>
      <c r="I37" s="251"/>
    </row>
    <row r="38" spans="1:9" ht="18" x14ac:dyDescent="0.2">
      <c r="A38" s="412" t="s">
        <v>64</v>
      </c>
      <c r="B38" s="412"/>
      <c r="C38" s="412"/>
      <c r="D38" s="412"/>
      <c r="E38" s="412"/>
      <c r="F38" s="412"/>
      <c r="G38" s="412"/>
      <c r="H38" s="412"/>
      <c r="I38" s="412"/>
    </row>
    <row r="39" spans="1:9" ht="31.5" customHeight="1" x14ac:dyDescent="0.2">
      <c r="A39" s="241" t="s">
        <v>65</v>
      </c>
      <c r="B39" s="160"/>
      <c r="C39" s="352" t="s">
        <v>66</v>
      </c>
      <c r="D39" s="161" t="s">
        <v>67</v>
      </c>
      <c r="E39" s="162">
        <v>62.8</v>
      </c>
      <c r="F39" s="156" t="s">
        <v>5</v>
      </c>
      <c r="G39" s="156" t="s">
        <v>5</v>
      </c>
      <c r="H39" s="156" t="s">
        <v>5</v>
      </c>
      <c r="I39" s="156" t="s">
        <v>5</v>
      </c>
    </row>
    <row r="40" spans="1:9" ht="51" x14ac:dyDescent="0.2">
      <c r="A40" s="241" t="s">
        <v>68</v>
      </c>
      <c r="B40" s="160"/>
      <c r="C40" s="353" t="s">
        <v>69</v>
      </c>
      <c r="D40" s="161" t="s">
        <v>5</v>
      </c>
      <c r="E40" s="162" t="s">
        <v>5</v>
      </c>
      <c r="F40" s="156" t="s">
        <v>5</v>
      </c>
      <c r="G40" s="156" t="s">
        <v>5</v>
      </c>
      <c r="H40" s="156" t="s">
        <v>5</v>
      </c>
      <c r="I40" s="156" t="s">
        <v>5</v>
      </c>
    </row>
    <row r="41" spans="1:9" x14ac:dyDescent="0.2">
      <c r="A41" s="250"/>
      <c r="B41" s="17"/>
      <c r="C41" s="251"/>
      <c r="D41" s="251"/>
      <c r="E41" s="251"/>
      <c r="F41" s="251"/>
      <c r="G41" s="251"/>
      <c r="H41" s="251"/>
      <c r="I41" s="251"/>
    </row>
    <row r="42" spans="1:9" ht="15.75" x14ac:dyDescent="0.2">
      <c r="A42" s="415" t="s">
        <v>70</v>
      </c>
      <c r="B42" s="415"/>
      <c r="C42" s="415"/>
      <c r="D42" s="415"/>
      <c r="E42" s="415"/>
      <c r="F42" s="415"/>
      <c r="G42" s="415"/>
      <c r="H42" s="415"/>
      <c r="I42" s="416"/>
    </row>
    <row r="43" spans="1:9" x14ac:dyDescent="0.2">
      <c r="A43" s="417" t="s">
        <v>71</v>
      </c>
      <c r="B43" s="418"/>
      <c r="C43" s="418"/>
      <c r="D43" s="418"/>
      <c r="E43" s="418"/>
      <c r="F43" s="418"/>
      <c r="G43" s="418"/>
      <c r="H43" s="418"/>
      <c r="I43" s="419"/>
    </row>
    <row r="44" spans="1:9" x14ac:dyDescent="0.2">
      <c r="A44" s="14" t="s">
        <v>72</v>
      </c>
      <c r="B44" s="157"/>
      <c r="C44" s="360">
        <v>739</v>
      </c>
      <c r="D44" s="156">
        <v>628</v>
      </c>
      <c r="E44" s="156">
        <v>426</v>
      </c>
      <c r="F44" s="146">
        <v>356</v>
      </c>
      <c r="G44" s="146">
        <v>305</v>
      </c>
      <c r="H44" s="156">
        <v>240</v>
      </c>
      <c r="I44" s="156">
        <v>182</v>
      </c>
    </row>
    <row r="45" spans="1:9" x14ac:dyDescent="0.2">
      <c r="A45" s="14" t="s">
        <v>73</v>
      </c>
      <c r="B45" s="157"/>
      <c r="C45" s="360">
        <v>21</v>
      </c>
      <c r="D45" s="156">
        <v>15</v>
      </c>
      <c r="E45" s="156">
        <v>28</v>
      </c>
      <c r="F45" s="146">
        <v>21</v>
      </c>
      <c r="G45" s="146">
        <v>28</v>
      </c>
      <c r="H45" s="156">
        <v>18</v>
      </c>
      <c r="I45" s="156">
        <v>30</v>
      </c>
    </row>
    <row r="46" spans="1:9" ht="14.25" x14ac:dyDescent="0.2">
      <c r="A46" s="14" t="s">
        <v>74</v>
      </c>
      <c r="B46" s="157"/>
      <c r="C46" s="357">
        <v>0.35</v>
      </c>
      <c r="D46" s="140" t="s">
        <v>75</v>
      </c>
      <c r="E46" s="140" t="s">
        <v>76</v>
      </c>
      <c r="F46" s="238" t="s">
        <v>5</v>
      </c>
      <c r="G46" s="238" t="s">
        <v>5</v>
      </c>
      <c r="H46" s="238" t="s">
        <v>5</v>
      </c>
      <c r="I46" s="238" t="s">
        <v>5</v>
      </c>
    </row>
    <row r="47" spans="1:9" x14ac:dyDescent="0.2">
      <c r="A47" s="417" t="s">
        <v>77</v>
      </c>
      <c r="B47" s="418"/>
      <c r="C47" s="418"/>
      <c r="D47" s="418"/>
      <c r="E47" s="418"/>
      <c r="F47" s="418"/>
      <c r="G47" s="418"/>
      <c r="H47" s="418"/>
      <c r="I47" s="419"/>
    </row>
    <row r="48" spans="1:9" x14ac:dyDescent="0.2">
      <c r="A48" s="14" t="s">
        <v>72</v>
      </c>
      <c r="B48" s="157"/>
      <c r="C48" s="358">
        <v>47</v>
      </c>
      <c r="D48" s="156">
        <v>41</v>
      </c>
      <c r="E48" s="156">
        <v>44</v>
      </c>
      <c r="F48" s="146">
        <v>41</v>
      </c>
      <c r="G48" s="146">
        <v>38</v>
      </c>
      <c r="H48" s="37">
        <v>33</v>
      </c>
      <c r="I48" s="156">
        <v>35</v>
      </c>
    </row>
    <row r="49" spans="1:9" x14ac:dyDescent="0.2">
      <c r="A49" s="14" t="s">
        <v>78</v>
      </c>
      <c r="B49" s="157"/>
      <c r="C49" s="360">
        <v>56</v>
      </c>
      <c r="D49" s="156">
        <v>63</v>
      </c>
      <c r="E49" s="156">
        <v>76</v>
      </c>
      <c r="F49" s="146">
        <v>35</v>
      </c>
      <c r="G49" s="146">
        <v>57</v>
      </c>
      <c r="H49" s="37">
        <v>64</v>
      </c>
      <c r="I49" s="156">
        <v>63</v>
      </c>
    </row>
    <row r="50" spans="1:9" x14ac:dyDescent="0.2">
      <c r="A50" s="252"/>
      <c r="B50" s="122"/>
      <c r="C50" s="165"/>
      <c r="D50" s="165"/>
      <c r="E50" s="165"/>
      <c r="F50" s="253"/>
      <c r="G50" s="253"/>
      <c r="H50" s="84"/>
      <c r="I50" s="165"/>
    </row>
    <row r="51" spans="1:9" x14ac:dyDescent="0.2">
      <c r="A51" s="413" t="s">
        <v>79</v>
      </c>
      <c r="B51" s="414"/>
      <c r="C51" s="414"/>
      <c r="D51" s="414"/>
      <c r="E51" s="414"/>
      <c r="F51" s="414"/>
      <c r="G51" s="414"/>
      <c r="H51" s="414"/>
      <c r="I51" s="414"/>
    </row>
    <row r="52" spans="1:9" x14ac:dyDescent="0.2">
      <c r="A52" s="276" t="s">
        <v>80</v>
      </c>
      <c r="B52" s="349"/>
      <c r="C52" s="361">
        <v>4</v>
      </c>
      <c r="D52" s="156" t="s">
        <v>5</v>
      </c>
      <c r="E52" s="156" t="s">
        <v>5</v>
      </c>
      <c r="F52" s="156" t="s">
        <v>5</v>
      </c>
      <c r="G52" s="156" t="s">
        <v>5</v>
      </c>
      <c r="H52" s="156" t="s">
        <v>5</v>
      </c>
      <c r="I52" s="156" t="s">
        <v>5</v>
      </c>
    </row>
    <row r="53" spans="1:9" x14ac:dyDescent="0.2">
      <c r="A53" s="276" t="s">
        <v>81</v>
      </c>
      <c r="B53" s="349"/>
      <c r="C53" s="361">
        <v>0</v>
      </c>
      <c r="D53" s="156" t="s">
        <v>5</v>
      </c>
      <c r="E53" s="156" t="s">
        <v>5</v>
      </c>
      <c r="F53" s="156" t="s">
        <v>5</v>
      </c>
      <c r="G53" s="156" t="s">
        <v>5</v>
      </c>
      <c r="H53" s="156" t="s">
        <v>5</v>
      </c>
      <c r="I53" s="156" t="s">
        <v>5</v>
      </c>
    </row>
    <row r="54" spans="1:9" x14ac:dyDescent="0.2">
      <c r="A54" s="276" t="s">
        <v>82</v>
      </c>
      <c r="B54" s="349"/>
      <c r="C54" s="361">
        <v>3</v>
      </c>
      <c r="D54" s="156" t="s">
        <v>5</v>
      </c>
      <c r="E54" s="156" t="s">
        <v>5</v>
      </c>
      <c r="F54" s="156" t="s">
        <v>5</v>
      </c>
      <c r="G54" s="156" t="s">
        <v>5</v>
      </c>
      <c r="H54" s="156" t="s">
        <v>5</v>
      </c>
      <c r="I54" s="156" t="s">
        <v>5</v>
      </c>
    </row>
    <row r="55" spans="1:9" x14ac:dyDescent="0.2">
      <c r="A55" s="276" t="s">
        <v>83</v>
      </c>
      <c r="B55" s="349"/>
      <c r="C55" s="361">
        <v>1</v>
      </c>
      <c r="D55" s="156" t="s">
        <v>5</v>
      </c>
      <c r="E55" s="156" t="s">
        <v>5</v>
      </c>
      <c r="F55" s="156" t="s">
        <v>5</v>
      </c>
      <c r="G55" s="156" t="s">
        <v>5</v>
      </c>
      <c r="H55" s="156" t="s">
        <v>5</v>
      </c>
      <c r="I55" s="156" t="s">
        <v>5</v>
      </c>
    </row>
    <row r="56" spans="1:9" x14ac:dyDescent="0.2">
      <c r="A56" s="276" t="s">
        <v>84</v>
      </c>
      <c r="B56" s="349"/>
      <c r="C56" s="361">
        <v>3</v>
      </c>
      <c r="D56" s="156" t="s">
        <v>5</v>
      </c>
      <c r="E56" s="156" t="s">
        <v>5</v>
      </c>
      <c r="F56" s="156" t="s">
        <v>5</v>
      </c>
      <c r="G56" s="156" t="s">
        <v>5</v>
      </c>
      <c r="H56" s="156" t="s">
        <v>5</v>
      </c>
      <c r="I56" s="156" t="s">
        <v>5</v>
      </c>
    </row>
    <row r="57" spans="1:9" x14ac:dyDescent="0.2">
      <c r="A57" s="276" t="s">
        <v>85</v>
      </c>
      <c r="B57" s="349"/>
      <c r="C57" s="361">
        <v>1</v>
      </c>
      <c r="D57" s="156" t="s">
        <v>5</v>
      </c>
      <c r="E57" s="156" t="s">
        <v>5</v>
      </c>
      <c r="F57" s="156" t="s">
        <v>5</v>
      </c>
      <c r="G57" s="156" t="s">
        <v>5</v>
      </c>
      <c r="H57" s="156" t="s">
        <v>5</v>
      </c>
      <c r="I57" s="156" t="s">
        <v>5</v>
      </c>
    </row>
    <row r="58" spans="1:9" x14ac:dyDescent="0.2">
      <c r="A58" s="276" t="s">
        <v>86</v>
      </c>
      <c r="B58" s="349"/>
      <c r="C58" s="361">
        <v>20</v>
      </c>
      <c r="D58" s="156" t="s">
        <v>5</v>
      </c>
      <c r="E58" s="156" t="s">
        <v>5</v>
      </c>
      <c r="F58" s="156" t="s">
        <v>5</v>
      </c>
      <c r="G58" s="156" t="s">
        <v>5</v>
      </c>
      <c r="H58" s="156" t="s">
        <v>5</v>
      </c>
      <c r="I58" s="156" t="s">
        <v>5</v>
      </c>
    </row>
    <row r="59" spans="1:9" x14ac:dyDescent="0.2">
      <c r="A59" s="276" t="s">
        <v>87</v>
      </c>
      <c r="B59" s="349"/>
      <c r="C59" s="361">
        <v>0</v>
      </c>
      <c r="D59" s="156" t="s">
        <v>5</v>
      </c>
      <c r="E59" s="156" t="s">
        <v>5</v>
      </c>
      <c r="F59" s="156" t="s">
        <v>5</v>
      </c>
      <c r="G59" s="156" t="s">
        <v>5</v>
      </c>
      <c r="H59" s="156" t="s">
        <v>5</v>
      </c>
      <c r="I59" s="156" t="s">
        <v>5</v>
      </c>
    </row>
    <row r="60" spans="1:9" x14ac:dyDescent="0.2">
      <c r="A60" s="276" t="s">
        <v>88</v>
      </c>
      <c r="B60" s="349"/>
      <c r="C60" s="361">
        <v>3</v>
      </c>
      <c r="D60" s="156" t="s">
        <v>5</v>
      </c>
      <c r="E60" s="156" t="s">
        <v>5</v>
      </c>
      <c r="F60" s="156" t="s">
        <v>5</v>
      </c>
      <c r="G60" s="156" t="s">
        <v>5</v>
      </c>
      <c r="H60" s="156" t="s">
        <v>5</v>
      </c>
      <c r="I60" s="156" t="s">
        <v>5</v>
      </c>
    </row>
    <row r="61" spans="1:9" x14ac:dyDescent="0.2">
      <c r="A61" s="276" t="s">
        <v>89</v>
      </c>
      <c r="B61" s="349"/>
      <c r="C61" s="361">
        <v>4</v>
      </c>
      <c r="D61" s="156" t="s">
        <v>5</v>
      </c>
      <c r="E61" s="156" t="s">
        <v>5</v>
      </c>
      <c r="F61" s="156" t="s">
        <v>5</v>
      </c>
      <c r="G61" s="156" t="s">
        <v>5</v>
      </c>
      <c r="H61" s="156" t="s">
        <v>5</v>
      </c>
      <c r="I61" s="156" t="s">
        <v>5</v>
      </c>
    </row>
    <row r="62" spans="1:9" x14ac:dyDescent="0.2">
      <c r="A62" s="276" t="s">
        <v>90</v>
      </c>
      <c r="B62" s="349"/>
      <c r="C62" s="361">
        <v>6</v>
      </c>
      <c r="D62" s="156" t="s">
        <v>5</v>
      </c>
      <c r="E62" s="156" t="s">
        <v>5</v>
      </c>
      <c r="F62" s="156" t="s">
        <v>5</v>
      </c>
      <c r="G62" s="156" t="s">
        <v>5</v>
      </c>
      <c r="H62" s="156" t="s">
        <v>5</v>
      </c>
      <c r="I62" s="156" t="s">
        <v>5</v>
      </c>
    </row>
    <row r="63" spans="1:9" x14ac:dyDescent="0.2">
      <c r="A63" s="276" t="s">
        <v>91</v>
      </c>
      <c r="B63" s="349"/>
      <c r="C63" s="361">
        <v>2</v>
      </c>
      <c r="D63" s="156" t="s">
        <v>5</v>
      </c>
      <c r="E63" s="156" t="s">
        <v>5</v>
      </c>
      <c r="F63" s="156" t="s">
        <v>5</v>
      </c>
      <c r="G63" s="156" t="s">
        <v>5</v>
      </c>
      <c r="H63" s="156" t="s">
        <v>5</v>
      </c>
      <c r="I63" s="156" t="s">
        <v>5</v>
      </c>
    </row>
    <row r="64" spans="1:9" x14ac:dyDescent="0.2">
      <c r="A64" s="276" t="s">
        <v>92</v>
      </c>
      <c r="B64" s="349"/>
      <c r="C64" s="361">
        <v>4</v>
      </c>
      <c r="D64" s="156" t="s">
        <v>5</v>
      </c>
      <c r="E64" s="156" t="s">
        <v>5</v>
      </c>
      <c r="F64" s="156" t="s">
        <v>5</v>
      </c>
      <c r="G64" s="156" t="s">
        <v>5</v>
      </c>
      <c r="H64" s="156" t="s">
        <v>5</v>
      </c>
      <c r="I64" s="156" t="s">
        <v>5</v>
      </c>
    </row>
    <row r="65" spans="1:9" x14ac:dyDescent="0.2">
      <c r="A65" s="276" t="s">
        <v>93</v>
      </c>
      <c r="B65" s="349"/>
      <c r="C65" s="361">
        <v>3</v>
      </c>
      <c r="D65" s="156" t="s">
        <v>5</v>
      </c>
      <c r="E65" s="156" t="s">
        <v>5</v>
      </c>
      <c r="F65" s="156" t="s">
        <v>5</v>
      </c>
      <c r="G65" s="156" t="s">
        <v>5</v>
      </c>
      <c r="H65" s="156" t="s">
        <v>5</v>
      </c>
      <c r="I65" s="156" t="s">
        <v>5</v>
      </c>
    </row>
    <row r="66" spans="1:9" x14ac:dyDescent="0.2">
      <c r="A66" s="276" t="s">
        <v>94</v>
      </c>
      <c r="B66" s="349"/>
      <c r="C66" s="361">
        <v>0</v>
      </c>
      <c r="D66" s="156" t="s">
        <v>5</v>
      </c>
      <c r="E66" s="156" t="s">
        <v>5</v>
      </c>
      <c r="F66" s="156" t="s">
        <v>5</v>
      </c>
      <c r="G66" s="156" t="s">
        <v>5</v>
      </c>
      <c r="H66" s="156" t="s">
        <v>5</v>
      </c>
      <c r="I66" s="156" t="s">
        <v>5</v>
      </c>
    </row>
    <row r="67" spans="1:9" x14ac:dyDescent="0.2">
      <c r="A67" s="276" t="s">
        <v>95</v>
      </c>
      <c r="B67" s="349"/>
      <c r="C67" s="361">
        <v>0</v>
      </c>
      <c r="D67" s="156" t="s">
        <v>5</v>
      </c>
      <c r="E67" s="156" t="s">
        <v>5</v>
      </c>
      <c r="F67" s="156" t="s">
        <v>5</v>
      </c>
      <c r="G67" s="156" t="s">
        <v>5</v>
      </c>
      <c r="H67" s="156" t="s">
        <v>5</v>
      </c>
      <c r="I67" s="156" t="s">
        <v>5</v>
      </c>
    </row>
    <row r="68" spans="1:9" x14ac:dyDescent="0.2">
      <c r="A68" s="276" t="s">
        <v>96</v>
      </c>
      <c r="B68" s="349"/>
      <c r="C68" s="361">
        <v>0</v>
      </c>
      <c r="D68" s="156" t="s">
        <v>5</v>
      </c>
      <c r="E68" s="156" t="s">
        <v>5</v>
      </c>
      <c r="F68" s="156" t="s">
        <v>5</v>
      </c>
      <c r="G68" s="156" t="s">
        <v>5</v>
      </c>
      <c r="H68" s="156" t="s">
        <v>5</v>
      </c>
      <c r="I68" s="156" t="s">
        <v>5</v>
      </c>
    </row>
    <row r="69" spans="1:9" x14ac:dyDescent="0.2">
      <c r="A69" s="276" t="s">
        <v>97</v>
      </c>
      <c r="B69" s="349"/>
      <c r="C69" s="361">
        <v>2</v>
      </c>
      <c r="D69" s="156" t="s">
        <v>5</v>
      </c>
      <c r="E69" s="156" t="s">
        <v>5</v>
      </c>
      <c r="F69" s="156" t="s">
        <v>5</v>
      </c>
      <c r="G69" s="156" t="s">
        <v>5</v>
      </c>
      <c r="H69" s="156" t="s">
        <v>5</v>
      </c>
      <c r="I69" s="156" t="s">
        <v>5</v>
      </c>
    </row>
    <row r="70" spans="1:9" x14ac:dyDescent="0.2">
      <c r="A70" s="276" t="s">
        <v>98</v>
      </c>
      <c r="B70" s="349"/>
      <c r="C70" s="361">
        <v>2</v>
      </c>
      <c r="D70" s="156" t="s">
        <v>5</v>
      </c>
      <c r="E70" s="156" t="s">
        <v>5</v>
      </c>
      <c r="F70" s="156" t="s">
        <v>5</v>
      </c>
      <c r="G70" s="156" t="s">
        <v>5</v>
      </c>
      <c r="H70" s="156" t="s">
        <v>5</v>
      </c>
      <c r="I70" s="156" t="s">
        <v>5</v>
      </c>
    </row>
    <row r="71" spans="1:9" x14ac:dyDescent="0.2">
      <c r="A71" s="276" t="s">
        <v>99</v>
      </c>
      <c r="B71" s="349"/>
      <c r="C71" s="361">
        <v>0</v>
      </c>
      <c r="D71" s="156" t="s">
        <v>5</v>
      </c>
      <c r="E71" s="156" t="s">
        <v>5</v>
      </c>
      <c r="F71" s="156" t="s">
        <v>5</v>
      </c>
      <c r="G71" s="156" t="s">
        <v>5</v>
      </c>
      <c r="H71" s="156" t="s">
        <v>5</v>
      </c>
      <c r="I71" s="156" t="s">
        <v>5</v>
      </c>
    </row>
    <row r="72" spans="1:9" x14ac:dyDescent="0.2">
      <c r="A72" s="276" t="s">
        <v>100</v>
      </c>
      <c r="B72" s="349"/>
      <c r="C72" s="361">
        <v>1</v>
      </c>
      <c r="D72" s="156" t="s">
        <v>5</v>
      </c>
      <c r="E72" s="156" t="s">
        <v>5</v>
      </c>
      <c r="F72" s="156" t="s">
        <v>5</v>
      </c>
      <c r="G72" s="156" t="s">
        <v>5</v>
      </c>
      <c r="H72" s="156" t="s">
        <v>5</v>
      </c>
      <c r="I72" s="156" t="s">
        <v>5</v>
      </c>
    </row>
    <row r="73" spans="1:9" x14ac:dyDescent="0.2">
      <c r="A73" s="276" t="s">
        <v>101</v>
      </c>
      <c r="B73" s="349"/>
      <c r="C73" s="361">
        <v>2</v>
      </c>
      <c r="D73" s="156" t="s">
        <v>5</v>
      </c>
      <c r="E73" s="156" t="s">
        <v>5</v>
      </c>
      <c r="F73" s="156" t="s">
        <v>5</v>
      </c>
      <c r="G73" s="156" t="s">
        <v>5</v>
      </c>
      <c r="H73" s="156" t="s">
        <v>5</v>
      </c>
      <c r="I73" s="156" t="s">
        <v>5</v>
      </c>
    </row>
    <row r="74" spans="1:9" x14ac:dyDescent="0.2">
      <c r="A74" s="276" t="s">
        <v>102</v>
      </c>
      <c r="B74" s="349"/>
      <c r="C74" s="361">
        <v>5</v>
      </c>
      <c r="D74" s="156" t="s">
        <v>5</v>
      </c>
      <c r="E74" s="156" t="s">
        <v>5</v>
      </c>
      <c r="F74" s="156" t="s">
        <v>5</v>
      </c>
      <c r="G74" s="156" t="s">
        <v>5</v>
      </c>
      <c r="H74" s="156" t="s">
        <v>5</v>
      </c>
      <c r="I74" s="156" t="s">
        <v>5</v>
      </c>
    </row>
    <row r="75" spans="1:9" x14ac:dyDescent="0.2">
      <c r="A75" s="276" t="s">
        <v>103</v>
      </c>
      <c r="B75" s="349"/>
      <c r="C75" s="361">
        <v>0</v>
      </c>
      <c r="D75" s="156" t="s">
        <v>5</v>
      </c>
      <c r="E75" s="156" t="s">
        <v>5</v>
      </c>
      <c r="F75" s="156" t="s">
        <v>5</v>
      </c>
      <c r="G75" s="156" t="s">
        <v>5</v>
      </c>
      <c r="H75" s="156" t="s">
        <v>5</v>
      </c>
      <c r="I75" s="156" t="s">
        <v>5</v>
      </c>
    </row>
    <row r="76" spans="1:9" x14ac:dyDescent="0.2">
      <c r="A76" s="276" t="s">
        <v>104</v>
      </c>
      <c r="B76" s="349"/>
      <c r="C76" s="361">
        <v>22</v>
      </c>
      <c r="D76" s="156" t="s">
        <v>5</v>
      </c>
      <c r="E76" s="156" t="s">
        <v>5</v>
      </c>
      <c r="F76" s="156" t="s">
        <v>5</v>
      </c>
      <c r="G76" s="156" t="s">
        <v>5</v>
      </c>
      <c r="H76" s="156" t="s">
        <v>5</v>
      </c>
      <c r="I76" s="156" t="s">
        <v>5</v>
      </c>
    </row>
    <row r="77" spans="1:9" x14ac:dyDescent="0.2">
      <c r="A77" s="276" t="s">
        <v>105</v>
      </c>
      <c r="B77" s="349"/>
      <c r="C77" s="361">
        <v>3</v>
      </c>
      <c r="D77" s="156" t="s">
        <v>5</v>
      </c>
      <c r="E77" s="156" t="s">
        <v>5</v>
      </c>
      <c r="F77" s="156" t="s">
        <v>5</v>
      </c>
      <c r="G77" s="156" t="s">
        <v>5</v>
      </c>
      <c r="H77" s="156" t="s">
        <v>5</v>
      </c>
      <c r="I77" s="156" t="s">
        <v>5</v>
      </c>
    </row>
    <row r="78" spans="1:9" x14ac:dyDescent="0.2">
      <c r="A78" s="276" t="s">
        <v>106</v>
      </c>
      <c r="B78" s="349"/>
      <c r="C78" s="361">
        <v>28</v>
      </c>
      <c r="D78" s="156" t="s">
        <v>5</v>
      </c>
      <c r="E78" s="156" t="s">
        <v>5</v>
      </c>
      <c r="F78" s="156" t="s">
        <v>5</v>
      </c>
      <c r="G78" s="156" t="s">
        <v>5</v>
      </c>
      <c r="H78" s="156" t="s">
        <v>5</v>
      </c>
      <c r="I78" s="156" t="s">
        <v>5</v>
      </c>
    </row>
    <row r="79" spans="1:9" x14ac:dyDescent="0.2">
      <c r="A79" s="351" t="s">
        <v>107</v>
      </c>
      <c r="B79" s="350"/>
      <c r="C79" s="350">
        <f>SUM(C52:C78)</f>
        <v>119</v>
      </c>
      <c r="D79" s="350" t="s">
        <v>5</v>
      </c>
      <c r="E79" s="350" t="s">
        <v>5</v>
      </c>
      <c r="F79" s="350" t="s">
        <v>5</v>
      </c>
      <c r="G79" s="350" t="s">
        <v>5</v>
      </c>
      <c r="H79" s="350" t="s">
        <v>5</v>
      </c>
      <c r="I79" s="350" t="s">
        <v>5</v>
      </c>
    </row>
    <row r="80" spans="1:9" x14ac:dyDescent="0.2">
      <c r="A80" s="252"/>
      <c r="B80" s="122"/>
      <c r="C80" s="165"/>
      <c r="D80" s="165"/>
      <c r="E80" s="165"/>
      <c r="F80" s="253"/>
      <c r="G80" s="253"/>
      <c r="H80" s="84"/>
      <c r="I80" s="165"/>
    </row>
    <row r="81" spans="1:10" x14ac:dyDescent="0.2">
      <c r="A81" s="413" t="s">
        <v>108</v>
      </c>
      <c r="B81" s="414"/>
      <c r="C81" s="414"/>
      <c r="D81" s="414"/>
      <c r="E81" s="414"/>
      <c r="F81" s="414"/>
      <c r="G81" s="414"/>
      <c r="H81" s="414"/>
      <c r="I81" s="414"/>
    </row>
    <row r="82" spans="1:10" x14ac:dyDescent="0.2">
      <c r="A82" s="276" t="s">
        <v>109</v>
      </c>
      <c r="B82" s="145"/>
      <c r="C82" s="361">
        <v>34</v>
      </c>
      <c r="D82" s="156" t="s">
        <v>5</v>
      </c>
      <c r="E82" s="156" t="s">
        <v>5</v>
      </c>
      <c r="F82" s="156" t="s">
        <v>5</v>
      </c>
      <c r="G82" s="156" t="s">
        <v>5</v>
      </c>
      <c r="H82" s="156" t="s">
        <v>5</v>
      </c>
      <c r="I82" s="156" t="s">
        <v>5</v>
      </c>
    </row>
    <row r="83" spans="1:10" x14ac:dyDescent="0.2">
      <c r="A83" s="276" t="s">
        <v>110</v>
      </c>
      <c r="B83" s="145"/>
      <c r="C83" s="361">
        <v>25</v>
      </c>
      <c r="D83" s="156" t="s">
        <v>5</v>
      </c>
      <c r="E83" s="156" t="s">
        <v>5</v>
      </c>
      <c r="F83" s="156" t="s">
        <v>5</v>
      </c>
      <c r="G83" s="156" t="s">
        <v>5</v>
      </c>
      <c r="H83" s="156" t="s">
        <v>5</v>
      </c>
      <c r="I83" s="156" t="s">
        <v>5</v>
      </c>
    </row>
    <row r="84" spans="1:10" x14ac:dyDescent="0.2">
      <c r="A84" s="276" t="s">
        <v>111</v>
      </c>
      <c r="B84" s="145"/>
      <c r="C84" s="361">
        <v>11</v>
      </c>
      <c r="D84" s="156" t="s">
        <v>5</v>
      </c>
      <c r="E84" s="156" t="s">
        <v>5</v>
      </c>
      <c r="F84" s="156" t="s">
        <v>5</v>
      </c>
      <c r="G84" s="156" t="s">
        <v>5</v>
      </c>
      <c r="H84" s="156" t="s">
        <v>5</v>
      </c>
      <c r="I84" s="156" t="s">
        <v>5</v>
      </c>
    </row>
    <row r="85" spans="1:10" x14ac:dyDescent="0.2">
      <c r="A85" s="276" t="s">
        <v>112</v>
      </c>
      <c r="B85" s="145"/>
      <c r="C85" s="361">
        <v>3</v>
      </c>
      <c r="D85" s="156" t="s">
        <v>5</v>
      </c>
      <c r="E85" s="156" t="s">
        <v>5</v>
      </c>
      <c r="F85" s="156" t="s">
        <v>5</v>
      </c>
      <c r="G85" s="156" t="s">
        <v>5</v>
      </c>
      <c r="H85" s="156" t="s">
        <v>5</v>
      </c>
      <c r="I85" s="156" t="s">
        <v>5</v>
      </c>
    </row>
    <row r="86" spans="1:10" x14ac:dyDescent="0.2">
      <c r="A86" s="276" t="s">
        <v>113</v>
      </c>
      <c r="B86" s="145"/>
      <c r="C86" s="361">
        <v>6</v>
      </c>
      <c r="D86" s="156" t="s">
        <v>5</v>
      </c>
      <c r="E86" s="156" t="s">
        <v>5</v>
      </c>
      <c r="F86" s="156" t="s">
        <v>5</v>
      </c>
      <c r="G86" s="156" t="s">
        <v>5</v>
      </c>
      <c r="H86" s="156" t="s">
        <v>5</v>
      </c>
      <c r="I86" s="156" t="s">
        <v>5</v>
      </c>
    </row>
    <row r="87" spans="1:10" x14ac:dyDescent="0.2">
      <c r="A87" s="276" t="s">
        <v>114</v>
      </c>
      <c r="B87" s="145"/>
      <c r="C87" s="361">
        <v>8</v>
      </c>
      <c r="D87" s="156" t="s">
        <v>5</v>
      </c>
      <c r="E87" s="156" t="s">
        <v>5</v>
      </c>
      <c r="F87" s="156" t="s">
        <v>5</v>
      </c>
      <c r="G87" s="156" t="s">
        <v>5</v>
      </c>
      <c r="H87" s="156" t="s">
        <v>5</v>
      </c>
      <c r="I87" s="156" t="s">
        <v>5</v>
      </c>
    </row>
    <row r="88" spans="1:10" x14ac:dyDescent="0.2">
      <c r="A88" s="276" t="s">
        <v>115</v>
      </c>
      <c r="B88" s="145"/>
      <c r="C88" s="361">
        <v>2</v>
      </c>
      <c r="D88" s="156" t="s">
        <v>5</v>
      </c>
      <c r="E88" s="156" t="s">
        <v>5</v>
      </c>
      <c r="F88" s="156" t="s">
        <v>5</v>
      </c>
      <c r="G88" s="156" t="s">
        <v>5</v>
      </c>
      <c r="H88" s="156" t="s">
        <v>5</v>
      </c>
      <c r="I88" s="156" t="s">
        <v>5</v>
      </c>
    </row>
    <row r="89" spans="1:10" x14ac:dyDescent="0.2">
      <c r="A89" s="276" t="s">
        <v>116</v>
      </c>
      <c r="B89" s="145"/>
      <c r="C89" s="361">
        <v>1</v>
      </c>
      <c r="D89" s="156" t="s">
        <v>5</v>
      </c>
      <c r="E89" s="156" t="s">
        <v>5</v>
      </c>
      <c r="F89" s="156" t="s">
        <v>5</v>
      </c>
      <c r="G89" s="156" t="s">
        <v>5</v>
      </c>
      <c r="H89" s="156" t="s">
        <v>5</v>
      </c>
      <c r="I89" s="156" t="s">
        <v>5</v>
      </c>
    </row>
    <row r="90" spans="1:10" x14ac:dyDescent="0.2">
      <c r="A90" s="276" t="s">
        <v>117</v>
      </c>
      <c r="B90" s="145"/>
      <c r="C90" s="361">
        <v>28</v>
      </c>
      <c r="D90" s="156" t="s">
        <v>5</v>
      </c>
      <c r="E90" s="156" t="s">
        <v>5</v>
      </c>
      <c r="F90" s="156" t="s">
        <v>5</v>
      </c>
      <c r="G90" s="156" t="s">
        <v>5</v>
      </c>
      <c r="H90" s="156" t="s">
        <v>5</v>
      </c>
      <c r="I90" s="156" t="s">
        <v>5</v>
      </c>
    </row>
    <row r="91" spans="1:10" x14ac:dyDescent="0.2">
      <c r="A91" s="276" t="s">
        <v>118</v>
      </c>
      <c r="B91" s="145"/>
      <c r="C91" s="361">
        <v>0</v>
      </c>
      <c r="D91" s="156" t="s">
        <v>5</v>
      </c>
      <c r="E91" s="156" t="s">
        <v>5</v>
      </c>
      <c r="F91" s="156" t="s">
        <v>5</v>
      </c>
      <c r="G91" s="156" t="s">
        <v>5</v>
      </c>
      <c r="H91" s="156" t="s">
        <v>5</v>
      </c>
      <c r="I91" s="156" t="s">
        <v>5</v>
      </c>
    </row>
    <row r="92" spans="1:10" x14ac:dyDescent="0.2">
      <c r="A92" s="276" t="s">
        <v>106</v>
      </c>
      <c r="B92" s="145"/>
      <c r="C92" s="361">
        <v>1</v>
      </c>
      <c r="D92" s="156" t="s">
        <v>5</v>
      </c>
      <c r="E92" s="156" t="s">
        <v>5</v>
      </c>
      <c r="F92" s="156" t="s">
        <v>5</v>
      </c>
      <c r="G92" s="156" t="s">
        <v>5</v>
      </c>
      <c r="H92" s="156" t="s">
        <v>5</v>
      </c>
      <c r="I92" s="156" t="s">
        <v>5</v>
      </c>
    </row>
    <row r="93" spans="1:10" x14ac:dyDescent="0.2">
      <c r="A93" s="351" t="s">
        <v>107</v>
      </c>
      <c r="B93" s="350"/>
      <c r="C93" s="350">
        <f>SUM(C82:C92)</f>
        <v>119</v>
      </c>
      <c r="D93" s="350" t="s">
        <v>5</v>
      </c>
      <c r="E93" s="350" t="s">
        <v>5</v>
      </c>
      <c r="F93" s="350" t="s">
        <v>5</v>
      </c>
      <c r="G93" s="350" t="s">
        <v>5</v>
      </c>
      <c r="H93" s="350" t="s">
        <v>5</v>
      </c>
      <c r="I93" s="350" t="s">
        <v>5</v>
      </c>
    </row>
    <row r="94" spans="1:10" x14ac:dyDescent="0.2">
      <c r="A94" s="252"/>
      <c r="B94" s="122"/>
      <c r="C94" s="165"/>
      <c r="D94" s="165"/>
      <c r="E94" s="165"/>
      <c r="F94" s="253"/>
      <c r="G94" s="253"/>
      <c r="H94" s="84"/>
      <c r="I94" s="165"/>
    </row>
    <row r="95" spans="1:10" ht="18" x14ac:dyDescent="0.2">
      <c r="A95" s="412" t="s">
        <v>119</v>
      </c>
      <c r="B95" s="412"/>
      <c r="C95" s="412"/>
      <c r="D95" s="412"/>
      <c r="E95" s="412"/>
      <c r="F95" s="412"/>
      <c r="G95" s="412"/>
      <c r="H95" s="412"/>
      <c r="I95" s="412"/>
      <c r="J95" s="142"/>
    </row>
    <row r="96" spans="1:10" ht="14.25" x14ac:dyDescent="0.2">
      <c r="A96" s="214" t="s">
        <v>120</v>
      </c>
      <c r="B96" s="205" t="s">
        <v>121</v>
      </c>
      <c r="C96" s="229">
        <v>75425</v>
      </c>
      <c r="D96" s="229">
        <v>68618</v>
      </c>
      <c r="E96" s="229">
        <v>42484</v>
      </c>
      <c r="F96" s="229">
        <v>33723</v>
      </c>
      <c r="G96" s="206" t="s">
        <v>5</v>
      </c>
      <c r="H96" s="207" t="s">
        <v>5</v>
      </c>
      <c r="I96" s="206" t="s">
        <v>5</v>
      </c>
      <c r="J96" s="142"/>
    </row>
    <row r="97" spans="1:26" ht="14.25" x14ac:dyDescent="0.2">
      <c r="A97" s="214" t="s">
        <v>122</v>
      </c>
      <c r="B97" s="202" t="s">
        <v>121</v>
      </c>
      <c r="C97" s="229">
        <v>59126</v>
      </c>
      <c r="D97" s="229">
        <v>38474</v>
      </c>
      <c r="E97" s="229">
        <v>6247</v>
      </c>
      <c r="F97" s="229">
        <v>3415</v>
      </c>
      <c r="G97" s="140" t="s">
        <v>5</v>
      </c>
      <c r="H97" s="141" t="s">
        <v>5</v>
      </c>
      <c r="I97" s="140" t="s">
        <v>5</v>
      </c>
      <c r="J97" s="142"/>
    </row>
    <row r="98" spans="1:26" x14ac:dyDescent="0.2">
      <c r="A98" s="214" t="s">
        <v>123</v>
      </c>
      <c r="B98" s="202" t="s">
        <v>121</v>
      </c>
      <c r="C98" s="229">
        <f>C97+C96</f>
        <v>134551</v>
      </c>
      <c r="D98" s="229">
        <f>D97+D96</f>
        <v>107092</v>
      </c>
      <c r="E98" s="229">
        <f>E97+E96</f>
        <v>48731</v>
      </c>
      <c r="F98" s="229">
        <f>F97+F96</f>
        <v>37138</v>
      </c>
      <c r="G98" s="140" t="s">
        <v>5</v>
      </c>
      <c r="H98" s="141" t="s">
        <v>5</v>
      </c>
      <c r="I98" s="140" t="s">
        <v>5</v>
      </c>
      <c r="J98" s="142"/>
    </row>
    <row r="99" spans="1:26" x14ac:dyDescent="0.2">
      <c r="A99" s="252"/>
      <c r="B99" s="122"/>
      <c r="C99" s="165"/>
      <c r="D99" s="165"/>
      <c r="E99" s="165"/>
      <c r="F99" s="253"/>
      <c r="G99" s="253"/>
      <c r="H99" s="254"/>
      <c r="I99" s="165"/>
    </row>
    <row r="100" spans="1:26" ht="18" x14ac:dyDescent="0.25">
      <c r="A100" s="265" t="s">
        <v>124</v>
      </c>
      <c r="B100" s="234"/>
      <c r="C100" s="234"/>
      <c r="D100" s="234"/>
      <c r="E100" s="234"/>
      <c r="F100" s="236"/>
      <c r="G100" s="236"/>
      <c r="H100" s="236"/>
      <c r="I100" s="237"/>
    </row>
    <row r="101" spans="1:26" ht="14.25" x14ac:dyDescent="0.2">
      <c r="A101" s="213" t="s">
        <v>125</v>
      </c>
      <c r="B101" s="145" t="s">
        <v>126</v>
      </c>
      <c r="C101" s="224">
        <v>5</v>
      </c>
      <c r="D101" s="224">
        <v>4.0999999999999996</v>
      </c>
      <c r="E101" s="224">
        <v>4.0999999999999996</v>
      </c>
      <c r="F101" s="224">
        <v>3.9</v>
      </c>
      <c r="G101" s="224">
        <v>3.6</v>
      </c>
      <c r="H101" s="224">
        <v>3.8</v>
      </c>
      <c r="I101" s="224">
        <v>3.6</v>
      </c>
    </row>
    <row r="103" spans="1:26" x14ac:dyDescent="0.2">
      <c r="A103" s="154" t="s">
        <v>20</v>
      </c>
    </row>
    <row r="104" spans="1:26" ht="14.25" x14ac:dyDescent="0.2">
      <c r="A104" s="13" t="s">
        <v>127</v>
      </c>
    </row>
    <row r="105" spans="1:26" ht="14.25" x14ac:dyDescent="0.2">
      <c r="A105" s="139" t="s">
        <v>128</v>
      </c>
    </row>
    <row r="106" spans="1:26" ht="14.25" x14ac:dyDescent="0.2">
      <c r="A106" s="13" t="s">
        <v>129</v>
      </c>
    </row>
    <row r="107" spans="1:26" ht="14.25" x14ac:dyDescent="0.2">
      <c r="A107" s="139" t="s">
        <v>130</v>
      </c>
    </row>
    <row r="108" spans="1:26" ht="14.25" x14ac:dyDescent="0.2">
      <c r="A108" s="139" t="s">
        <v>131</v>
      </c>
    </row>
    <row r="109" spans="1:26" ht="14.25" x14ac:dyDescent="0.2">
      <c r="A109" s="139" t="s">
        <v>132</v>
      </c>
    </row>
    <row r="110" spans="1:26" ht="14.25" x14ac:dyDescent="0.2">
      <c r="A110" s="139" t="s">
        <v>133</v>
      </c>
    </row>
    <row r="111" spans="1:26" ht="54.75" customHeight="1" x14ac:dyDescent="0.2">
      <c r="A111" s="405" t="s">
        <v>134</v>
      </c>
      <c r="B111" s="405"/>
      <c r="C111" s="405"/>
      <c r="D111" s="405"/>
      <c r="E111" s="405"/>
      <c r="F111" s="405"/>
      <c r="G111" s="405"/>
      <c r="H111" s="405"/>
      <c r="I111" s="405"/>
      <c r="J111" s="405"/>
      <c r="K111" s="405"/>
      <c r="L111" s="405"/>
      <c r="M111" s="405"/>
      <c r="N111" s="405"/>
      <c r="O111" s="405"/>
      <c r="P111" s="405"/>
      <c r="Q111" s="405"/>
      <c r="R111" s="405"/>
      <c r="S111" s="405"/>
      <c r="T111" s="405"/>
      <c r="U111" s="405"/>
      <c r="V111" s="405"/>
      <c r="W111" s="405"/>
      <c r="X111" s="405"/>
      <c r="Y111" s="405"/>
      <c r="Z111" s="405"/>
    </row>
    <row r="112" spans="1:26" ht="14.25" x14ac:dyDescent="0.2">
      <c r="A112" s="13" t="s">
        <v>135</v>
      </c>
    </row>
    <row r="113" spans="1:22" ht="14.25" x14ac:dyDescent="0.2">
      <c r="A113" s="13" t="s">
        <v>136</v>
      </c>
    </row>
    <row r="114" spans="1:22" ht="14.25" x14ac:dyDescent="0.2">
      <c r="A114" s="13" t="s">
        <v>137</v>
      </c>
    </row>
    <row r="115" spans="1:22" ht="14.25" x14ac:dyDescent="0.2">
      <c r="A115" s="13" t="s">
        <v>138</v>
      </c>
    </row>
    <row r="116" spans="1:22" ht="14.25" x14ac:dyDescent="0.2">
      <c r="A116" s="13" t="s">
        <v>139</v>
      </c>
    </row>
    <row r="117" spans="1:22" ht="14.25" x14ac:dyDescent="0.2">
      <c r="A117" s="13" t="s">
        <v>140</v>
      </c>
    </row>
    <row r="118" spans="1:22" ht="14.25" x14ac:dyDescent="0.2">
      <c r="A118" s="13" t="s">
        <v>141</v>
      </c>
    </row>
    <row r="119" spans="1:22" ht="14.25" x14ac:dyDescent="0.2">
      <c r="A119" s="130" t="s">
        <v>142</v>
      </c>
    </row>
    <row r="120" spans="1:22" ht="14.25" x14ac:dyDescent="0.2">
      <c r="A120" s="130" t="s">
        <v>143</v>
      </c>
    </row>
    <row r="121" spans="1:22" ht="14.25" x14ac:dyDescent="0.2">
      <c r="A121" s="130" t="s">
        <v>144</v>
      </c>
    </row>
    <row r="122" spans="1:22" ht="14.25" x14ac:dyDescent="0.2">
      <c r="A122" s="298" t="s">
        <v>145</v>
      </c>
    </row>
    <row r="123" spans="1:22" ht="14.25" x14ac:dyDescent="0.2">
      <c r="A123" s="298" t="s">
        <v>146</v>
      </c>
    </row>
    <row r="124" spans="1:22" ht="14.25" x14ac:dyDescent="0.2">
      <c r="A124" s="298" t="s">
        <v>147</v>
      </c>
    </row>
    <row r="125" spans="1:22" ht="30" customHeight="1" x14ac:dyDescent="0.2">
      <c r="A125" s="406" t="s">
        <v>148</v>
      </c>
      <c r="B125" s="406"/>
      <c r="C125" s="406"/>
      <c r="D125" s="406"/>
      <c r="E125" s="406"/>
      <c r="F125" s="406"/>
      <c r="G125" s="406"/>
      <c r="H125" s="406"/>
      <c r="I125" s="406"/>
      <c r="J125" s="406"/>
      <c r="K125" s="406"/>
      <c r="L125" s="406"/>
      <c r="M125" s="406"/>
      <c r="N125" s="406"/>
      <c r="O125" s="406"/>
      <c r="P125" s="406"/>
      <c r="Q125" s="406"/>
      <c r="R125" s="406"/>
      <c r="S125" s="406"/>
      <c r="T125" s="406"/>
      <c r="U125" s="406"/>
      <c r="V125" s="406"/>
    </row>
    <row r="126" spans="1:22" ht="14.25" x14ac:dyDescent="0.2">
      <c r="A126" s="13" t="s">
        <v>149</v>
      </c>
    </row>
    <row r="127" spans="1:22" ht="14.25" x14ac:dyDescent="0.2">
      <c r="A127" s="139" t="s">
        <v>150</v>
      </c>
    </row>
  </sheetData>
  <mergeCells count="18">
    <mergeCell ref="B1:I1"/>
    <mergeCell ref="A3:I3"/>
    <mergeCell ref="A1:A2"/>
    <mergeCell ref="A7:I7"/>
    <mergeCell ref="A10:I10"/>
    <mergeCell ref="A111:Z111"/>
    <mergeCell ref="A125:V125"/>
    <mergeCell ref="A24:I24"/>
    <mergeCell ref="A29:I29"/>
    <mergeCell ref="A14:I14"/>
    <mergeCell ref="A18:I18"/>
    <mergeCell ref="A95:I95"/>
    <mergeCell ref="A51:I51"/>
    <mergeCell ref="A81:I81"/>
    <mergeCell ref="A38:I38"/>
    <mergeCell ref="A42:I42"/>
    <mergeCell ref="A43:I43"/>
    <mergeCell ref="A47:I4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8"/>
  <sheetViews>
    <sheetView showGridLines="0" zoomScale="90" zoomScaleNormal="90" workbookViewId="0">
      <pane ySplit="2" topLeftCell="A3" activePane="bottomLeft" state="frozen"/>
      <selection pane="bottomLeft" activeCell="B1" sqref="B1:I1"/>
    </sheetView>
  </sheetViews>
  <sheetFormatPr defaultColWidth="9.140625" defaultRowHeight="12.75" x14ac:dyDescent="0.2"/>
  <cols>
    <col min="1" max="1" width="76.5703125" style="13" customWidth="1"/>
    <col min="2" max="3" width="18.5703125" style="13" customWidth="1"/>
    <col min="4" max="4" width="19.85546875" style="13" customWidth="1"/>
    <col min="5" max="5" width="17.140625" style="13" customWidth="1"/>
    <col min="6" max="6" width="17.28515625" style="13" customWidth="1"/>
    <col min="7" max="7" width="17.7109375" style="13" customWidth="1"/>
    <col min="8" max="8" width="17.42578125" style="13" customWidth="1"/>
    <col min="9" max="9" width="15.5703125" style="13" customWidth="1"/>
    <col min="10" max="16384" width="9.140625" style="13"/>
  </cols>
  <sheetData>
    <row r="1" spans="1:9" ht="72" customHeight="1" x14ac:dyDescent="0.2">
      <c r="B1" s="403" t="s">
        <v>645</v>
      </c>
      <c r="C1" s="403"/>
      <c r="D1" s="403"/>
      <c r="E1" s="403"/>
      <c r="F1" s="403"/>
      <c r="G1" s="403"/>
      <c r="H1" s="403"/>
      <c r="I1" s="403"/>
    </row>
    <row r="2" spans="1:9" ht="21" customHeight="1" x14ac:dyDescent="0.2">
      <c r="B2" s="144" t="s">
        <v>1</v>
      </c>
      <c r="C2" s="144">
        <v>2022</v>
      </c>
      <c r="D2" s="144">
        <v>2021</v>
      </c>
      <c r="E2" s="144">
        <v>2020</v>
      </c>
      <c r="F2" s="144">
        <v>2019</v>
      </c>
      <c r="G2" s="144">
        <v>2018</v>
      </c>
      <c r="H2" s="144">
        <v>2017</v>
      </c>
      <c r="I2" s="144">
        <v>2016</v>
      </c>
    </row>
    <row r="3" spans="1:9" ht="18" x14ac:dyDescent="0.2">
      <c r="A3" s="407" t="s">
        <v>151</v>
      </c>
      <c r="B3" s="408"/>
      <c r="C3" s="408"/>
      <c r="D3" s="408"/>
      <c r="E3" s="408"/>
      <c r="F3" s="408"/>
      <c r="G3" s="408"/>
      <c r="H3" s="408"/>
      <c r="I3" s="409"/>
    </row>
    <row r="4" spans="1:9" ht="14.45" customHeight="1" x14ac:dyDescent="0.2">
      <c r="A4" s="271" t="s">
        <v>152</v>
      </c>
      <c r="B4" s="179" t="s">
        <v>27</v>
      </c>
      <c r="C4" s="392" t="s">
        <v>153</v>
      </c>
      <c r="D4" s="179" t="s">
        <v>154</v>
      </c>
      <c r="E4" s="179" t="s">
        <v>155</v>
      </c>
      <c r="F4" s="179" t="s">
        <v>154</v>
      </c>
      <c r="G4" s="272">
        <v>0.88</v>
      </c>
      <c r="H4" s="181">
        <v>0.89</v>
      </c>
      <c r="I4" s="179" t="s">
        <v>5</v>
      </c>
    </row>
    <row r="5" spans="1:9" ht="14.45" customHeight="1" x14ac:dyDescent="0.2">
      <c r="A5" s="426" t="s">
        <v>156</v>
      </c>
      <c r="B5" s="426"/>
      <c r="C5" s="426"/>
      <c r="D5" s="426"/>
      <c r="E5" s="426"/>
      <c r="F5" s="426"/>
      <c r="G5" s="426"/>
      <c r="H5" s="426"/>
      <c r="I5" s="426"/>
    </row>
    <row r="6" spans="1:9" ht="14.45" customHeight="1" x14ac:dyDescent="0.2">
      <c r="A6" s="199" t="s">
        <v>13</v>
      </c>
      <c r="B6" s="269" t="s">
        <v>27</v>
      </c>
      <c r="C6" s="391">
        <v>0.89</v>
      </c>
      <c r="D6" s="156" t="s">
        <v>5</v>
      </c>
      <c r="E6" s="156" t="s">
        <v>5</v>
      </c>
      <c r="F6" s="156" t="s">
        <v>5</v>
      </c>
      <c r="G6" s="156" t="s">
        <v>5</v>
      </c>
      <c r="H6" s="156" t="s">
        <v>5</v>
      </c>
      <c r="I6" s="156" t="s">
        <v>5</v>
      </c>
    </row>
    <row r="7" spans="1:9" ht="14.45" customHeight="1" x14ac:dyDescent="0.2">
      <c r="A7" s="199" t="s">
        <v>12</v>
      </c>
      <c r="B7" s="269" t="s">
        <v>27</v>
      </c>
      <c r="C7" s="391">
        <v>0.9</v>
      </c>
      <c r="D7" s="156" t="s">
        <v>5</v>
      </c>
      <c r="E7" s="156" t="s">
        <v>5</v>
      </c>
      <c r="F7" s="156" t="s">
        <v>5</v>
      </c>
      <c r="G7" s="156" t="s">
        <v>5</v>
      </c>
      <c r="H7" s="156" t="s">
        <v>5</v>
      </c>
      <c r="I7" s="156" t="s">
        <v>5</v>
      </c>
    </row>
    <row r="8" spans="1:9" ht="14.45" customHeight="1" x14ac:dyDescent="0.2">
      <c r="A8" s="270"/>
      <c r="B8" s="164"/>
      <c r="C8" s="273"/>
      <c r="D8" s="164"/>
      <c r="E8" s="164"/>
      <c r="F8" s="164"/>
      <c r="G8" s="164"/>
      <c r="H8" s="164"/>
      <c r="I8" s="171"/>
    </row>
    <row r="9" spans="1:9" ht="14.45" customHeight="1" x14ac:dyDescent="0.2">
      <c r="A9" s="415" t="s">
        <v>157</v>
      </c>
      <c r="B9" s="415"/>
      <c r="C9" s="415"/>
      <c r="D9" s="415"/>
      <c r="E9" s="415"/>
      <c r="F9" s="415"/>
      <c r="G9" s="415"/>
      <c r="H9" s="415"/>
      <c r="I9" s="416"/>
    </row>
    <row r="10" spans="1:9" ht="14.45" customHeight="1" x14ac:dyDescent="0.2">
      <c r="A10" s="199" t="s">
        <v>158</v>
      </c>
      <c r="B10" s="156" t="s">
        <v>159</v>
      </c>
      <c r="C10" s="369">
        <v>47</v>
      </c>
      <c r="D10" s="159">
        <v>41</v>
      </c>
      <c r="E10" s="159">
        <v>52</v>
      </c>
      <c r="F10" s="159">
        <v>64</v>
      </c>
      <c r="G10" s="159">
        <v>63</v>
      </c>
      <c r="H10" s="159">
        <v>61</v>
      </c>
      <c r="I10" s="159">
        <v>61</v>
      </c>
    </row>
    <row r="11" spans="1:9" ht="14.45" customHeight="1" x14ac:dyDescent="0.2">
      <c r="A11" s="199" t="s">
        <v>160</v>
      </c>
      <c r="B11" s="156" t="s">
        <v>161</v>
      </c>
      <c r="C11" s="369">
        <v>919</v>
      </c>
      <c r="D11" s="159">
        <v>905</v>
      </c>
      <c r="E11" s="159">
        <v>1188</v>
      </c>
      <c r="F11" s="159">
        <v>1430</v>
      </c>
      <c r="G11" s="159">
        <v>1425</v>
      </c>
      <c r="H11" s="159">
        <v>1374</v>
      </c>
      <c r="I11" s="159">
        <v>1413</v>
      </c>
    </row>
    <row r="12" spans="1:9" ht="14.45" customHeight="1" x14ac:dyDescent="0.2">
      <c r="A12" s="199" t="s">
        <v>162</v>
      </c>
      <c r="B12" s="156" t="s">
        <v>121</v>
      </c>
      <c r="C12" s="360">
        <v>24.8</v>
      </c>
      <c r="D12" s="156">
        <v>17.5</v>
      </c>
      <c r="E12" s="239">
        <v>15</v>
      </c>
      <c r="F12" s="156">
        <v>19.8</v>
      </c>
      <c r="G12" s="156">
        <v>18.399999999999999</v>
      </c>
      <c r="H12" s="156">
        <v>16.600000000000001</v>
      </c>
      <c r="I12" s="156">
        <v>17.600000000000001</v>
      </c>
    </row>
    <row r="13" spans="1:9" ht="14.45" customHeight="1" x14ac:dyDescent="0.2">
      <c r="A13" s="427" t="s">
        <v>163</v>
      </c>
      <c r="B13" s="427"/>
      <c r="C13" s="427"/>
      <c r="D13" s="427"/>
      <c r="E13" s="427"/>
      <c r="F13" s="427"/>
      <c r="G13" s="427"/>
      <c r="H13" s="427"/>
      <c r="I13" s="428"/>
    </row>
    <row r="14" spans="1:9" ht="14.45" customHeight="1" x14ac:dyDescent="0.2">
      <c r="A14" s="163" t="s">
        <v>13</v>
      </c>
      <c r="B14" s="156" t="s">
        <v>121</v>
      </c>
      <c r="C14" s="390">
        <v>24.7</v>
      </c>
      <c r="D14" s="156" t="s">
        <v>5</v>
      </c>
      <c r="E14" s="156" t="s">
        <v>5</v>
      </c>
      <c r="F14" s="156" t="s">
        <v>5</v>
      </c>
      <c r="G14" s="156" t="s">
        <v>5</v>
      </c>
      <c r="H14" s="156" t="s">
        <v>5</v>
      </c>
      <c r="I14" s="156" t="s">
        <v>5</v>
      </c>
    </row>
    <row r="15" spans="1:9" ht="14.45" customHeight="1" x14ac:dyDescent="0.2">
      <c r="A15" s="163" t="s">
        <v>12</v>
      </c>
      <c r="B15" s="156" t="s">
        <v>121</v>
      </c>
      <c r="C15" s="390">
        <v>24.9</v>
      </c>
      <c r="D15" s="156" t="s">
        <v>5</v>
      </c>
      <c r="E15" s="156" t="s">
        <v>5</v>
      </c>
      <c r="F15" s="156" t="s">
        <v>5</v>
      </c>
      <c r="G15" s="156" t="s">
        <v>5</v>
      </c>
      <c r="H15" s="156" t="s">
        <v>5</v>
      </c>
      <c r="I15" s="156" t="s">
        <v>5</v>
      </c>
    </row>
    <row r="16" spans="1:9" ht="14.45" customHeight="1" x14ac:dyDescent="0.2">
      <c r="A16" s="427" t="s">
        <v>164</v>
      </c>
      <c r="B16" s="427"/>
      <c r="C16" s="427"/>
      <c r="D16" s="427"/>
      <c r="E16" s="427"/>
      <c r="F16" s="427"/>
      <c r="G16" s="427"/>
      <c r="H16" s="427"/>
      <c r="I16" s="428"/>
    </row>
    <row r="17" spans="1:9" ht="14.45" customHeight="1" x14ac:dyDescent="0.2">
      <c r="A17" s="163" t="s">
        <v>165</v>
      </c>
      <c r="B17" s="156" t="s">
        <v>121</v>
      </c>
      <c r="C17" s="390">
        <v>17.7</v>
      </c>
      <c r="D17" s="156" t="s">
        <v>5</v>
      </c>
      <c r="E17" s="156" t="s">
        <v>5</v>
      </c>
      <c r="F17" s="156" t="s">
        <v>5</v>
      </c>
      <c r="G17" s="156" t="s">
        <v>5</v>
      </c>
      <c r="H17" s="156" t="s">
        <v>5</v>
      </c>
      <c r="I17" s="156" t="s">
        <v>5</v>
      </c>
    </row>
    <row r="18" spans="1:9" ht="14.45" customHeight="1" x14ac:dyDescent="0.2">
      <c r="A18" s="163" t="s">
        <v>166</v>
      </c>
      <c r="B18" s="156" t="s">
        <v>121</v>
      </c>
      <c r="C18" s="390">
        <v>18.8</v>
      </c>
      <c r="D18" s="156" t="s">
        <v>5</v>
      </c>
      <c r="E18" s="156" t="s">
        <v>5</v>
      </c>
      <c r="F18" s="156" t="s">
        <v>5</v>
      </c>
      <c r="G18" s="156" t="s">
        <v>5</v>
      </c>
      <c r="H18" s="156" t="s">
        <v>5</v>
      </c>
      <c r="I18" s="156" t="s">
        <v>5</v>
      </c>
    </row>
    <row r="19" spans="1:9" ht="14.45" customHeight="1" x14ac:dyDescent="0.2">
      <c r="A19" s="163" t="s">
        <v>167</v>
      </c>
      <c r="B19" s="156" t="s">
        <v>121</v>
      </c>
      <c r="C19" s="390">
        <v>25.6</v>
      </c>
      <c r="D19" s="156" t="s">
        <v>5</v>
      </c>
      <c r="E19" s="156" t="s">
        <v>5</v>
      </c>
      <c r="F19" s="156" t="s">
        <v>5</v>
      </c>
      <c r="G19" s="156" t="s">
        <v>5</v>
      </c>
      <c r="H19" s="156" t="s">
        <v>5</v>
      </c>
      <c r="I19" s="156" t="s">
        <v>5</v>
      </c>
    </row>
    <row r="20" spans="1:9" ht="15" customHeight="1" x14ac:dyDescent="0.2">
      <c r="A20" s="163"/>
      <c r="B20" s="164"/>
      <c r="C20" s="274"/>
      <c r="D20" s="164"/>
      <c r="E20" s="164"/>
      <c r="F20" s="164"/>
      <c r="G20" s="164"/>
      <c r="H20" s="164"/>
      <c r="I20" s="171"/>
    </row>
    <row r="21" spans="1:9" ht="15" customHeight="1" x14ac:dyDescent="0.2">
      <c r="A21" s="415" t="s">
        <v>168</v>
      </c>
      <c r="B21" s="415"/>
      <c r="C21" s="415"/>
      <c r="D21" s="415"/>
      <c r="E21" s="415"/>
      <c r="F21" s="415"/>
      <c r="G21" s="415"/>
      <c r="H21" s="415"/>
      <c r="I21" s="416"/>
    </row>
    <row r="22" spans="1:9" ht="21" x14ac:dyDescent="0.2">
      <c r="A22" s="426" t="s">
        <v>169</v>
      </c>
      <c r="B22" s="426"/>
      <c r="C22" s="426"/>
      <c r="D22" s="426"/>
      <c r="E22" s="426"/>
      <c r="F22" s="426"/>
      <c r="G22" s="426"/>
      <c r="H22" s="426"/>
      <c r="I22" s="426"/>
    </row>
    <row r="23" spans="1:9" ht="14.45" customHeight="1" x14ac:dyDescent="0.2">
      <c r="A23" s="199" t="s">
        <v>170</v>
      </c>
      <c r="B23" s="156" t="s">
        <v>27</v>
      </c>
      <c r="C23" s="388">
        <v>0.14699999999999999</v>
      </c>
      <c r="D23" s="169">
        <v>0.112</v>
      </c>
      <c r="E23" s="169">
        <v>7.0999999999999994E-2</v>
      </c>
      <c r="F23" s="169">
        <v>0.106</v>
      </c>
      <c r="G23" s="170">
        <v>0.11700000000000001</v>
      </c>
      <c r="H23" s="170">
        <v>0.104</v>
      </c>
      <c r="I23" s="156" t="s">
        <v>5</v>
      </c>
    </row>
    <row r="24" spans="1:9" ht="14.45" customHeight="1" x14ac:dyDescent="0.2">
      <c r="A24" s="199" t="s">
        <v>4</v>
      </c>
      <c r="B24" s="156" t="s">
        <v>27</v>
      </c>
      <c r="C24" s="388">
        <v>0.152</v>
      </c>
      <c r="D24" s="169">
        <v>0.11600000000000001</v>
      </c>
      <c r="E24" s="169">
        <v>7.2999999999999995E-2</v>
      </c>
      <c r="F24" s="169">
        <v>0.109</v>
      </c>
      <c r="G24" s="170">
        <v>0.121</v>
      </c>
      <c r="H24" s="170">
        <v>0.107</v>
      </c>
      <c r="I24" s="156" t="s">
        <v>5</v>
      </c>
    </row>
    <row r="25" spans="1:9" ht="21" x14ac:dyDescent="0.2">
      <c r="A25" s="426" t="s">
        <v>171</v>
      </c>
      <c r="B25" s="426"/>
      <c r="C25" s="426"/>
      <c r="D25" s="426"/>
      <c r="E25" s="426"/>
      <c r="F25" s="426"/>
      <c r="G25" s="426"/>
      <c r="H25" s="426"/>
      <c r="I25" s="426"/>
    </row>
    <row r="26" spans="1:9" ht="14.45" customHeight="1" x14ac:dyDescent="0.2">
      <c r="A26" s="199" t="s">
        <v>170</v>
      </c>
      <c r="B26" s="156" t="s">
        <v>27</v>
      </c>
      <c r="C26" s="389" t="s">
        <v>172</v>
      </c>
      <c r="D26" s="175" t="s">
        <v>173</v>
      </c>
      <c r="E26" s="176" t="s">
        <v>174</v>
      </c>
      <c r="F26" s="177" t="s">
        <v>174</v>
      </c>
      <c r="G26" s="156" t="s">
        <v>5</v>
      </c>
      <c r="H26" s="156" t="s">
        <v>5</v>
      </c>
      <c r="I26" s="156" t="s">
        <v>5</v>
      </c>
    </row>
    <row r="27" spans="1:9" ht="14.45" customHeight="1" x14ac:dyDescent="0.2">
      <c r="A27" s="199" t="s">
        <v>175</v>
      </c>
      <c r="B27" s="156" t="s">
        <v>27</v>
      </c>
      <c r="C27" s="389" t="s">
        <v>172</v>
      </c>
      <c r="D27" s="172" t="s">
        <v>173</v>
      </c>
      <c r="E27" s="173" t="s">
        <v>176</v>
      </c>
      <c r="F27" s="174" t="s">
        <v>177</v>
      </c>
      <c r="G27" s="156" t="s">
        <v>5</v>
      </c>
      <c r="H27" s="156" t="s">
        <v>5</v>
      </c>
      <c r="I27" s="156" t="s">
        <v>5</v>
      </c>
    </row>
    <row r="28" spans="1:9" ht="21" x14ac:dyDescent="0.2">
      <c r="A28" s="426" t="s">
        <v>178</v>
      </c>
      <c r="B28" s="426"/>
      <c r="C28" s="429"/>
      <c r="D28" s="429"/>
      <c r="E28" s="429"/>
      <c r="F28" s="429"/>
      <c r="G28" s="426"/>
      <c r="H28" s="426"/>
      <c r="I28" s="426"/>
    </row>
    <row r="29" spans="1:9" ht="14.45" customHeight="1" x14ac:dyDescent="0.2">
      <c r="A29" s="199" t="s">
        <v>170</v>
      </c>
      <c r="B29" s="269" t="s">
        <v>27</v>
      </c>
      <c r="C29" s="35">
        <v>0.193</v>
      </c>
      <c r="D29" s="38">
        <v>0.14899999999999999</v>
      </c>
      <c r="E29" s="38">
        <v>0.11700000000000001</v>
      </c>
      <c r="F29" s="156" t="s">
        <v>5</v>
      </c>
      <c r="G29" s="156" t="s">
        <v>5</v>
      </c>
      <c r="H29" s="156" t="s">
        <v>5</v>
      </c>
      <c r="I29" s="156" t="s">
        <v>5</v>
      </c>
    </row>
    <row r="30" spans="1:9" ht="14.45" customHeight="1" x14ac:dyDescent="0.2">
      <c r="A30" s="199" t="s">
        <v>175</v>
      </c>
      <c r="B30" s="269" t="s">
        <v>27</v>
      </c>
      <c r="C30" s="35">
        <v>0.2</v>
      </c>
      <c r="D30" s="38">
        <v>0.153</v>
      </c>
      <c r="E30" s="38">
        <v>0.11799999999999999</v>
      </c>
      <c r="F30" s="180" t="s">
        <v>5</v>
      </c>
      <c r="G30" s="156" t="s">
        <v>5</v>
      </c>
      <c r="H30" s="156" t="s">
        <v>5</v>
      </c>
      <c r="I30" s="156" t="s">
        <v>5</v>
      </c>
    </row>
    <row r="31" spans="1:9" ht="17.25" x14ac:dyDescent="0.2">
      <c r="A31" s="426" t="s">
        <v>179</v>
      </c>
      <c r="B31" s="426"/>
      <c r="C31" s="430"/>
      <c r="D31" s="430"/>
      <c r="E31" s="430"/>
      <c r="F31" s="431"/>
      <c r="G31" s="426"/>
      <c r="H31" s="426"/>
      <c r="I31" s="426"/>
    </row>
    <row r="32" spans="1:9" ht="14.45" customHeight="1" x14ac:dyDescent="0.2">
      <c r="A32" s="199" t="s">
        <v>180</v>
      </c>
      <c r="B32" s="269" t="s">
        <v>27</v>
      </c>
      <c r="C32" s="35">
        <v>0.14000000000000001</v>
      </c>
      <c r="D32" s="38">
        <v>0.105</v>
      </c>
      <c r="E32" s="38">
        <v>6.8000000000000005E-2</v>
      </c>
      <c r="F32" s="167" t="s">
        <v>5</v>
      </c>
      <c r="G32" s="156" t="s">
        <v>5</v>
      </c>
      <c r="H32" s="156" t="s">
        <v>5</v>
      </c>
      <c r="I32" s="156" t="s">
        <v>5</v>
      </c>
    </row>
    <row r="33" spans="1:9" ht="14.45" customHeight="1" x14ac:dyDescent="0.2">
      <c r="A33" s="199" t="s">
        <v>181</v>
      </c>
      <c r="B33" s="269" t="s">
        <v>27</v>
      </c>
      <c r="C33" s="35">
        <v>0.16600000000000001</v>
      </c>
      <c r="D33" s="38">
        <v>0.121</v>
      </c>
      <c r="E33" s="38">
        <v>6.8000000000000005E-2</v>
      </c>
      <c r="F33" s="167" t="s">
        <v>5</v>
      </c>
      <c r="G33" s="156" t="s">
        <v>5</v>
      </c>
      <c r="H33" s="156" t="s">
        <v>5</v>
      </c>
      <c r="I33" s="156" t="s">
        <v>5</v>
      </c>
    </row>
    <row r="34" spans="1:9" ht="17.25" x14ac:dyDescent="0.2">
      <c r="A34" s="429" t="s">
        <v>182</v>
      </c>
      <c r="B34" s="429"/>
      <c r="C34" s="430"/>
      <c r="D34" s="430"/>
      <c r="E34" s="430"/>
      <c r="F34" s="429"/>
      <c r="G34" s="429"/>
      <c r="H34" s="429"/>
      <c r="I34" s="429"/>
    </row>
    <row r="35" spans="1:9" ht="14.45" customHeight="1" x14ac:dyDescent="0.2">
      <c r="A35" s="14" t="s">
        <v>183</v>
      </c>
      <c r="B35" s="156" t="s">
        <v>27</v>
      </c>
      <c r="C35" s="35">
        <v>0.317</v>
      </c>
      <c r="D35" s="38">
        <v>0.26</v>
      </c>
      <c r="E35" s="38">
        <v>0.16600000000000001</v>
      </c>
      <c r="F35" s="156" t="s">
        <v>5</v>
      </c>
      <c r="G35" s="156" t="s">
        <v>5</v>
      </c>
      <c r="H35" s="156" t="s">
        <v>5</v>
      </c>
      <c r="I35" s="156" t="s">
        <v>5</v>
      </c>
    </row>
    <row r="36" spans="1:9" ht="14.45" customHeight="1" x14ac:dyDescent="0.2">
      <c r="A36" s="14" t="s">
        <v>184</v>
      </c>
      <c r="B36" s="156" t="s">
        <v>27</v>
      </c>
      <c r="C36" s="35">
        <v>0.14199999999999999</v>
      </c>
      <c r="D36" s="38">
        <v>0.114</v>
      </c>
      <c r="E36" s="38">
        <v>7.0000000000000007E-2</v>
      </c>
      <c r="F36" s="156" t="s">
        <v>5</v>
      </c>
      <c r="G36" s="156" t="s">
        <v>5</v>
      </c>
      <c r="H36" s="156" t="s">
        <v>5</v>
      </c>
      <c r="I36" s="156" t="s">
        <v>5</v>
      </c>
    </row>
    <row r="37" spans="1:9" ht="14.45" customHeight="1" x14ac:dyDescent="0.2">
      <c r="A37" s="14" t="s">
        <v>185</v>
      </c>
      <c r="B37" s="156" t="s">
        <v>27</v>
      </c>
      <c r="C37" s="35">
        <v>3.7999999999999999E-2</v>
      </c>
      <c r="D37" s="38">
        <v>2.5999999999999999E-2</v>
      </c>
      <c r="E37" s="38">
        <v>1.9E-2</v>
      </c>
      <c r="F37" s="156" t="s">
        <v>5</v>
      </c>
      <c r="G37" s="156" t="s">
        <v>5</v>
      </c>
      <c r="H37" s="156" t="s">
        <v>5</v>
      </c>
      <c r="I37" s="156" t="s">
        <v>5</v>
      </c>
    </row>
    <row r="38" spans="1:9" ht="14.45" customHeight="1" x14ac:dyDescent="0.2">
      <c r="A38" s="423"/>
      <c r="B38" s="424"/>
      <c r="C38" s="424"/>
      <c r="D38" s="424"/>
      <c r="E38" s="424"/>
      <c r="F38" s="424"/>
      <c r="G38" s="424"/>
      <c r="H38" s="424"/>
      <c r="I38" s="425"/>
    </row>
    <row r="39" spans="1:9" ht="14.45" customHeight="1" x14ac:dyDescent="0.2">
      <c r="A39" s="415" t="s">
        <v>186</v>
      </c>
      <c r="B39" s="415"/>
      <c r="C39" s="415"/>
      <c r="D39" s="415"/>
      <c r="E39" s="415"/>
      <c r="F39" s="415"/>
      <c r="G39" s="415"/>
      <c r="H39" s="415"/>
      <c r="I39" s="416"/>
    </row>
    <row r="40" spans="1:9" x14ac:dyDescent="0.2">
      <c r="A40" s="199" t="s">
        <v>187</v>
      </c>
      <c r="B40" s="156" t="s">
        <v>126</v>
      </c>
      <c r="C40" s="386">
        <v>7.2</v>
      </c>
      <c r="D40" s="158">
        <v>6.5</v>
      </c>
      <c r="E40" s="158">
        <v>6.3</v>
      </c>
      <c r="F40" s="158">
        <v>5.7</v>
      </c>
      <c r="G40" s="158">
        <v>5.7</v>
      </c>
      <c r="H40" s="158">
        <v>5.2</v>
      </c>
      <c r="I40" s="158">
        <v>5</v>
      </c>
    </row>
    <row r="41" spans="1:9" ht="25.5" x14ac:dyDescent="0.2">
      <c r="A41" s="226" t="s">
        <v>188</v>
      </c>
      <c r="B41" s="156" t="s">
        <v>27</v>
      </c>
      <c r="C41" s="387">
        <v>0.73</v>
      </c>
      <c r="D41" s="178">
        <v>0.76</v>
      </c>
      <c r="E41" s="140">
        <v>0.77</v>
      </c>
      <c r="F41" s="140">
        <v>0.75</v>
      </c>
      <c r="G41" s="140">
        <v>0.74</v>
      </c>
      <c r="H41" s="140">
        <v>0.7</v>
      </c>
      <c r="I41" s="140">
        <v>0.63</v>
      </c>
    </row>
    <row r="42" spans="1:9" ht="25.5" x14ac:dyDescent="0.2">
      <c r="A42" s="226" t="s">
        <v>189</v>
      </c>
      <c r="B42" s="156" t="s">
        <v>159</v>
      </c>
      <c r="C42" s="369">
        <v>57</v>
      </c>
      <c r="D42" s="159">
        <v>53</v>
      </c>
      <c r="E42" s="159">
        <v>50</v>
      </c>
      <c r="F42" s="159">
        <v>44</v>
      </c>
      <c r="G42" s="159">
        <v>43</v>
      </c>
      <c r="H42" s="159">
        <v>40</v>
      </c>
      <c r="I42" s="159">
        <v>37</v>
      </c>
    </row>
    <row r="43" spans="1:9" ht="14.45" customHeight="1" x14ac:dyDescent="0.2">
      <c r="A43" s="437"/>
      <c r="B43" s="438"/>
      <c r="C43" s="438"/>
      <c r="D43" s="438"/>
      <c r="E43" s="438"/>
      <c r="F43" s="438"/>
      <c r="G43" s="438"/>
      <c r="H43" s="438"/>
      <c r="I43" s="439"/>
    </row>
    <row r="44" spans="1:9" ht="15.75" x14ac:dyDescent="0.2">
      <c r="A44" s="432" t="s">
        <v>190</v>
      </c>
      <c r="B44" s="432"/>
      <c r="C44" s="432"/>
      <c r="D44" s="432"/>
      <c r="E44" s="432"/>
      <c r="F44" s="432"/>
      <c r="G44" s="432"/>
      <c r="H44" s="432"/>
      <c r="I44" s="433"/>
    </row>
    <row r="45" spans="1:9" ht="14.45" customHeight="1" x14ac:dyDescent="0.2">
      <c r="A45" s="14" t="s">
        <v>191</v>
      </c>
      <c r="B45" s="37" t="s">
        <v>192</v>
      </c>
      <c r="C45" s="385" t="s">
        <v>5</v>
      </c>
      <c r="D45" s="155">
        <v>474</v>
      </c>
      <c r="E45" s="156">
        <v>453</v>
      </c>
      <c r="F45" s="156">
        <v>597</v>
      </c>
      <c r="G45" s="156">
        <v>426</v>
      </c>
      <c r="H45" s="156">
        <v>441</v>
      </c>
      <c r="I45" s="156">
        <v>339</v>
      </c>
    </row>
    <row r="46" spans="1:9" ht="14.45" customHeight="1" x14ac:dyDescent="0.2">
      <c r="A46" s="14" t="s">
        <v>193</v>
      </c>
      <c r="B46" s="37" t="s">
        <v>192</v>
      </c>
      <c r="C46" s="385" t="s">
        <v>5</v>
      </c>
      <c r="D46" s="155">
        <v>78</v>
      </c>
      <c r="E46" s="156">
        <v>77</v>
      </c>
      <c r="F46" s="156">
        <v>87</v>
      </c>
      <c r="G46" s="156">
        <v>93</v>
      </c>
      <c r="H46" s="156">
        <v>110</v>
      </c>
      <c r="I46" s="156">
        <v>125</v>
      </c>
    </row>
    <row r="47" spans="1:9" ht="14.45" customHeight="1" x14ac:dyDescent="0.2">
      <c r="A47" s="14" t="s">
        <v>194</v>
      </c>
      <c r="B47" s="37" t="s">
        <v>195</v>
      </c>
      <c r="C47" s="385" t="s">
        <v>5</v>
      </c>
      <c r="D47" s="155">
        <v>1.06</v>
      </c>
      <c r="E47" s="275" t="s">
        <v>196</v>
      </c>
      <c r="F47" s="275" t="s">
        <v>197</v>
      </c>
      <c r="G47" s="275" t="s">
        <v>198</v>
      </c>
      <c r="H47" s="156" t="s">
        <v>5</v>
      </c>
      <c r="I47" s="156" t="s">
        <v>5</v>
      </c>
    </row>
    <row r="48" spans="1:9" ht="14.45" customHeight="1" x14ac:dyDescent="0.2">
      <c r="A48" s="14" t="s">
        <v>199</v>
      </c>
      <c r="B48" s="37" t="s">
        <v>195</v>
      </c>
      <c r="C48" s="385" t="s">
        <v>5</v>
      </c>
      <c r="D48" s="155">
        <v>0.17</v>
      </c>
      <c r="E48" s="275" t="s">
        <v>200</v>
      </c>
      <c r="F48" s="275" t="s">
        <v>201</v>
      </c>
      <c r="G48" s="275" t="s">
        <v>202</v>
      </c>
      <c r="H48" s="156" t="s">
        <v>5</v>
      </c>
      <c r="I48" s="156" t="s">
        <v>5</v>
      </c>
    </row>
    <row r="49" spans="1:9" ht="14.45" customHeight="1" x14ac:dyDescent="0.2">
      <c r="A49" s="14" t="s">
        <v>203</v>
      </c>
      <c r="B49" s="37" t="s">
        <v>204</v>
      </c>
      <c r="C49" s="385" t="s">
        <v>5</v>
      </c>
      <c r="D49" s="155">
        <v>0</v>
      </c>
      <c r="E49" s="275">
        <v>0</v>
      </c>
      <c r="F49" s="275">
        <v>0</v>
      </c>
      <c r="G49" s="155" t="s">
        <v>5</v>
      </c>
      <c r="H49" s="155" t="s">
        <v>5</v>
      </c>
      <c r="I49" s="155" t="s">
        <v>5</v>
      </c>
    </row>
    <row r="50" spans="1:9" ht="14.45" customHeight="1" x14ac:dyDescent="0.2">
      <c r="A50" s="434"/>
      <c r="B50" s="435"/>
      <c r="C50" s="435"/>
      <c r="D50" s="435"/>
      <c r="E50" s="435"/>
      <c r="F50" s="435"/>
      <c r="G50" s="435"/>
      <c r="H50" s="435"/>
      <c r="I50" s="436"/>
    </row>
    <row r="51" spans="1:9" ht="18" customHeight="1" x14ac:dyDescent="0.2">
      <c r="A51" s="415" t="s">
        <v>205</v>
      </c>
      <c r="B51" s="415"/>
      <c r="C51" s="415"/>
      <c r="D51" s="415"/>
      <c r="E51" s="415"/>
      <c r="F51" s="415"/>
      <c r="G51" s="415"/>
      <c r="H51" s="415"/>
      <c r="I51" s="416"/>
    </row>
    <row r="52" spans="1:9" x14ac:dyDescent="0.2">
      <c r="A52" s="199" t="s">
        <v>175</v>
      </c>
      <c r="B52" s="156" t="s">
        <v>27</v>
      </c>
      <c r="C52" s="384" t="s">
        <v>206</v>
      </c>
      <c r="D52" s="362" t="s">
        <v>207</v>
      </c>
      <c r="E52" s="363" t="s">
        <v>208</v>
      </c>
      <c r="F52" s="174" t="s">
        <v>208</v>
      </c>
      <c r="G52" s="156" t="s">
        <v>5</v>
      </c>
      <c r="H52" s="156" t="s">
        <v>5</v>
      </c>
      <c r="I52" s="156" t="s">
        <v>5</v>
      </c>
    </row>
    <row r="54" spans="1:9" ht="18" x14ac:dyDescent="0.2">
      <c r="A54" s="407" t="s">
        <v>209</v>
      </c>
      <c r="B54" s="408"/>
      <c r="C54" s="408"/>
      <c r="D54" s="408"/>
      <c r="E54" s="408"/>
      <c r="F54" s="408"/>
      <c r="G54" s="408"/>
      <c r="H54" s="408"/>
      <c r="I54" s="409"/>
    </row>
    <row r="55" spans="1:9" ht="15.75" x14ac:dyDescent="0.2">
      <c r="A55" s="432" t="s">
        <v>210</v>
      </c>
      <c r="B55" s="432"/>
      <c r="C55" s="432"/>
      <c r="D55" s="432"/>
      <c r="E55" s="432"/>
      <c r="F55" s="432"/>
      <c r="G55" s="432"/>
      <c r="H55" s="432"/>
      <c r="I55" s="433"/>
    </row>
    <row r="56" spans="1:9" ht="15" x14ac:dyDescent="0.2">
      <c r="A56" s="426" t="s">
        <v>211</v>
      </c>
      <c r="B56" s="426"/>
      <c r="C56" s="426"/>
      <c r="D56" s="426"/>
      <c r="E56" s="426"/>
      <c r="F56" s="426"/>
      <c r="G56" s="426"/>
      <c r="H56" s="426"/>
      <c r="I56" s="426"/>
    </row>
    <row r="57" spans="1:9" ht="16.5" customHeight="1" x14ac:dyDescent="0.2">
      <c r="A57" s="226" t="s">
        <v>212</v>
      </c>
      <c r="B57" s="286" t="s">
        <v>27</v>
      </c>
      <c r="C57" s="381" t="s">
        <v>213</v>
      </c>
      <c r="D57" s="285" t="s">
        <v>214</v>
      </c>
      <c r="E57" s="285" t="s">
        <v>215</v>
      </c>
      <c r="F57" s="284" t="s">
        <v>5</v>
      </c>
      <c r="G57" s="284" t="s">
        <v>5</v>
      </c>
      <c r="H57" s="284" t="s">
        <v>5</v>
      </c>
      <c r="I57" s="284" t="s">
        <v>5</v>
      </c>
    </row>
    <row r="58" spans="1:9" ht="16.5" customHeight="1" x14ac:dyDescent="0.2">
      <c r="A58" s="226" t="s">
        <v>216</v>
      </c>
      <c r="B58" s="286" t="s">
        <v>27</v>
      </c>
      <c r="C58" s="381" t="s">
        <v>217</v>
      </c>
      <c r="D58" s="285" t="s">
        <v>218</v>
      </c>
      <c r="E58" s="285" t="s">
        <v>219</v>
      </c>
      <c r="F58" s="284" t="s">
        <v>5</v>
      </c>
      <c r="G58" s="284" t="s">
        <v>5</v>
      </c>
      <c r="H58" s="284" t="s">
        <v>5</v>
      </c>
      <c r="I58" s="284" t="s">
        <v>5</v>
      </c>
    </row>
    <row r="59" spans="1:9" ht="16.5" customHeight="1" x14ac:dyDescent="0.2">
      <c r="A59" s="226" t="s">
        <v>220</v>
      </c>
      <c r="B59" s="286" t="s">
        <v>27</v>
      </c>
      <c r="C59" s="381" t="s">
        <v>221</v>
      </c>
      <c r="D59" s="285" t="s">
        <v>221</v>
      </c>
      <c r="E59" s="285" t="s">
        <v>219</v>
      </c>
      <c r="F59" s="284" t="s">
        <v>5</v>
      </c>
      <c r="G59" s="284" t="s">
        <v>5</v>
      </c>
      <c r="H59" s="284" t="s">
        <v>5</v>
      </c>
      <c r="I59" s="284" t="s">
        <v>5</v>
      </c>
    </row>
    <row r="60" spans="1:9" ht="16.5" customHeight="1" x14ac:dyDescent="0.2">
      <c r="A60" s="226" t="s">
        <v>222</v>
      </c>
      <c r="B60" s="286" t="s">
        <v>27</v>
      </c>
      <c r="C60" s="381" t="s">
        <v>223</v>
      </c>
      <c r="D60" s="285" t="s">
        <v>223</v>
      </c>
      <c r="E60" s="285" t="s">
        <v>224</v>
      </c>
      <c r="F60" s="284" t="s">
        <v>5</v>
      </c>
      <c r="G60" s="284" t="s">
        <v>5</v>
      </c>
      <c r="H60" s="284" t="s">
        <v>5</v>
      </c>
      <c r="I60" s="284" t="s">
        <v>5</v>
      </c>
    </row>
    <row r="61" spans="1:9" ht="16.5" customHeight="1" x14ac:dyDescent="0.2">
      <c r="A61" s="226" t="s">
        <v>225</v>
      </c>
      <c r="B61" s="286" t="s">
        <v>27</v>
      </c>
      <c r="C61" s="381" t="s">
        <v>223</v>
      </c>
      <c r="D61" s="285" t="s">
        <v>223</v>
      </c>
      <c r="E61" s="285" t="s">
        <v>224</v>
      </c>
      <c r="F61" s="284" t="s">
        <v>5</v>
      </c>
      <c r="G61" s="284" t="s">
        <v>5</v>
      </c>
      <c r="H61" s="284" t="s">
        <v>5</v>
      </c>
      <c r="I61" s="284" t="s">
        <v>5</v>
      </c>
    </row>
    <row r="62" spans="1:9" ht="15.75" customHeight="1" x14ac:dyDescent="0.2">
      <c r="A62" s="226" t="s">
        <v>226</v>
      </c>
      <c r="B62" s="286" t="s">
        <v>27</v>
      </c>
      <c r="C62" s="381" t="s">
        <v>219</v>
      </c>
      <c r="D62" s="285" t="s">
        <v>219</v>
      </c>
      <c r="E62" s="285" t="s">
        <v>224</v>
      </c>
      <c r="F62" s="284" t="s">
        <v>5</v>
      </c>
      <c r="G62" s="284" t="s">
        <v>5</v>
      </c>
      <c r="H62" s="284" t="s">
        <v>5</v>
      </c>
      <c r="I62" s="284" t="s">
        <v>5</v>
      </c>
    </row>
    <row r="63" spans="1:9" ht="15" x14ac:dyDescent="0.2">
      <c r="A63" s="426" t="s">
        <v>227</v>
      </c>
      <c r="B63" s="426"/>
      <c r="C63" s="426"/>
      <c r="D63" s="426"/>
      <c r="E63" s="426"/>
      <c r="F63" s="426"/>
      <c r="G63" s="426"/>
      <c r="H63" s="426"/>
      <c r="I63" s="426"/>
    </row>
    <row r="64" spans="1:9" ht="20.25" customHeight="1" x14ac:dyDescent="0.2">
      <c r="A64" s="226" t="s">
        <v>212</v>
      </c>
      <c r="B64" s="286" t="s">
        <v>27</v>
      </c>
      <c r="C64" s="39" t="s">
        <v>228</v>
      </c>
      <c r="D64" s="37" t="s">
        <v>229</v>
      </c>
      <c r="E64" s="37" t="s">
        <v>230</v>
      </c>
      <c r="F64" s="294" t="s">
        <v>231</v>
      </c>
      <c r="G64" s="294">
        <v>0.31</v>
      </c>
      <c r="H64" s="294">
        <v>0.3</v>
      </c>
      <c r="I64" s="294">
        <v>0.3</v>
      </c>
    </row>
    <row r="65" spans="1:9" ht="16.5" customHeight="1" x14ac:dyDescent="0.2">
      <c r="A65" s="226" t="s">
        <v>216</v>
      </c>
      <c r="B65" s="286" t="s">
        <v>27</v>
      </c>
      <c r="C65" s="39" t="s">
        <v>232</v>
      </c>
      <c r="D65" s="37" t="s">
        <v>233</v>
      </c>
      <c r="E65" s="37" t="s">
        <v>234</v>
      </c>
      <c r="F65" s="294" t="s">
        <v>235</v>
      </c>
      <c r="G65" s="294">
        <v>0.18</v>
      </c>
      <c r="H65" s="294">
        <v>0.13</v>
      </c>
      <c r="I65" s="294">
        <v>0.13</v>
      </c>
    </row>
    <row r="66" spans="1:9" ht="18.75" customHeight="1" x14ac:dyDescent="0.2">
      <c r="A66" s="226" t="s">
        <v>236</v>
      </c>
      <c r="B66" s="286" t="s">
        <v>27</v>
      </c>
      <c r="C66" s="39" t="s">
        <v>237</v>
      </c>
      <c r="D66" s="37" t="s">
        <v>238</v>
      </c>
      <c r="E66" s="37" t="s">
        <v>238</v>
      </c>
      <c r="F66" s="294">
        <v>0.01</v>
      </c>
      <c r="G66" s="294">
        <v>0.01</v>
      </c>
      <c r="H66" s="284" t="s">
        <v>5</v>
      </c>
      <c r="I66" s="284" t="s">
        <v>5</v>
      </c>
    </row>
    <row r="67" spans="1:9" ht="19.5" customHeight="1" x14ac:dyDescent="0.2">
      <c r="A67" s="226" t="s">
        <v>222</v>
      </c>
      <c r="B67" s="286" t="s">
        <v>27</v>
      </c>
      <c r="C67" s="39" t="s">
        <v>239</v>
      </c>
      <c r="D67" s="37" t="s">
        <v>240</v>
      </c>
      <c r="E67" s="37" t="s">
        <v>241</v>
      </c>
      <c r="F67" s="294">
        <v>0.01</v>
      </c>
      <c r="G67" s="284" t="s">
        <v>5</v>
      </c>
      <c r="H67" s="284" t="s">
        <v>5</v>
      </c>
      <c r="I67" s="284" t="s">
        <v>5</v>
      </c>
    </row>
    <row r="68" spans="1:9" ht="18" customHeight="1" x14ac:dyDescent="0.2">
      <c r="A68" s="226" t="s">
        <v>225</v>
      </c>
      <c r="B68" s="286" t="s">
        <v>27</v>
      </c>
      <c r="C68" s="39" t="s">
        <v>242</v>
      </c>
      <c r="D68" s="37" t="s">
        <v>243</v>
      </c>
      <c r="E68" s="37" t="s">
        <v>221</v>
      </c>
      <c r="F68" s="294">
        <v>0.08</v>
      </c>
      <c r="G68" s="284" t="s">
        <v>5</v>
      </c>
      <c r="H68" s="284" t="s">
        <v>5</v>
      </c>
      <c r="I68" s="284" t="s">
        <v>5</v>
      </c>
    </row>
    <row r="69" spans="1:9" ht="18" customHeight="1" x14ac:dyDescent="0.2">
      <c r="A69" s="226" t="s">
        <v>226</v>
      </c>
      <c r="B69" s="286" t="s">
        <v>27</v>
      </c>
      <c r="C69" s="39" t="s">
        <v>244</v>
      </c>
      <c r="D69" s="37" t="s">
        <v>245</v>
      </c>
      <c r="E69" s="37" t="s">
        <v>246</v>
      </c>
      <c r="F69" s="294">
        <v>0.02</v>
      </c>
      <c r="G69" s="284" t="s">
        <v>5</v>
      </c>
      <c r="H69" s="284" t="s">
        <v>5</v>
      </c>
      <c r="I69" s="284" t="s">
        <v>5</v>
      </c>
    </row>
    <row r="70" spans="1:9" ht="18" customHeight="1" x14ac:dyDescent="0.2">
      <c r="A70" s="287"/>
      <c r="B70" s="288"/>
      <c r="C70" s="242"/>
      <c r="D70" s="242"/>
      <c r="E70" s="242"/>
      <c r="F70" s="288"/>
      <c r="G70" s="288"/>
      <c r="H70" s="288"/>
      <c r="I70" s="286"/>
    </row>
    <row r="71" spans="1:9" ht="15.75" x14ac:dyDescent="0.2">
      <c r="A71" s="432" t="s">
        <v>247</v>
      </c>
      <c r="B71" s="432"/>
      <c r="C71" s="432"/>
      <c r="D71" s="432"/>
      <c r="E71" s="432"/>
      <c r="F71" s="432"/>
      <c r="G71" s="432"/>
      <c r="H71" s="432"/>
      <c r="I71" s="433"/>
    </row>
    <row r="72" spans="1:9" ht="15" x14ac:dyDescent="0.2">
      <c r="A72" s="426" t="s">
        <v>156</v>
      </c>
      <c r="B72" s="426"/>
      <c r="C72" s="426"/>
      <c r="D72" s="426"/>
      <c r="E72" s="426"/>
      <c r="F72" s="426"/>
      <c r="G72" s="426"/>
      <c r="H72" s="426"/>
      <c r="I72" s="426"/>
    </row>
    <row r="73" spans="1:9" ht="15" x14ac:dyDescent="0.2">
      <c r="A73" s="226" t="s">
        <v>248</v>
      </c>
      <c r="B73" s="286" t="s">
        <v>27</v>
      </c>
      <c r="C73" s="383">
        <v>0.46</v>
      </c>
      <c r="D73" s="339">
        <v>0.45</v>
      </c>
      <c r="E73" s="339">
        <v>0.44</v>
      </c>
      <c r="F73" s="291" t="s">
        <v>5</v>
      </c>
      <c r="G73" s="291" t="s">
        <v>5</v>
      </c>
      <c r="H73" s="291" t="s">
        <v>5</v>
      </c>
      <c r="I73" s="291" t="s">
        <v>5</v>
      </c>
    </row>
    <row r="74" spans="1:9" ht="15" x14ac:dyDescent="0.2">
      <c r="A74" s="226" t="s">
        <v>249</v>
      </c>
      <c r="B74" s="286" t="s">
        <v>27</v>
      </c>
      <c r="C74" s="383">
        <v>0.42</v>
      </c>
      <c r="D74" s="339">
        <v>0.39</v>
      </c>
      <c r="E74" s="339">
        <v>0.36</v>
      </c>
      <c r="F74" s="291" t="s">
        <v>5</v>
      </c>
      <c r="G74" s="291" t="s">
        <v>5</v>
      </c>
      <c r="H74" s="291" t="s">
        <v>5</v>
      </c>
      <c r="I74" s="291" t="s">
        <v>5</v>
      </c>
    </row>
    <row r="75" spans="1:9" ht="15" x14ac:dyDescent="0.2">
      <c r="A75" s="226" t="s">
        <v>250</v>
      </c>
      <c r="B75" s="286" t="s">
        <v>27</v>
      </c>
      <c r="C75" s="383">
        <v>0.04</v>
      </c>
      <c r="D75" s="339">
        <v>0.03</v>
      </c>
      <c r="E75" s="339">
        <v>0.03</v>
      </c>
      <c r="F75" s="291" t="s">
        <v>5</v>
      </c>
      <c r="G75" s="291" t="s">
        <v>5</v>
      </c>
      <c r="H75" s="291" t="s">
        <v>5</v>
      </c>
      <c r="I75" s="291" t="s">
        <v>5</v>
      </c>
    </row>
    <row r="76" spans="1:9" ht="15" x14ac:dyDescent="0.2">
      <c r="A76" s="226" t="s">
        <v>251</v>
      </c>
      <c r="B76" s="286" t="s">
        <v>27</v>
      </c>
      <c r="C76" s="383">
        <v>0.02</v>
      </c>
      <c r="D76" s="339">
        <v>0.02</v>
      </c>
      <c r="E76" s="339">
        <v>0.02</v>
      </c>
      <c r="F76" s="291" t="s">
        <v>5</v>
      </c>
      <c r="G76" s="291" t="s">
        <v>5</v>
      </c>
      <c r="H76" s="291" t="s">
        <v>5</v>
      </c>
      <c r="I76" s="291" t="s">
        <v>5</v>
      </c>
    </row>
    <row r="77" spans="1:9" ht="15" x14ac:dyDescent="0.2">
      <c r="A77" s="226" t="s">
        <v>252</v>
      </c>
      <c r="B77" s="286" t="s">
        <v>27</v>
      </c>
      <c r="C77" s="383">
        <v>0.09</v>
      </c>
      <c r="D77" s="339">
        <v>0.08</v>
      </c>
      <c r="E77" s="339">
        <v>0.06</v>
      </c>
      <c r="F77" s="291" t="s">
        <v>5</v>
      </c>
      <c r="G77" s="291" t="s">
        <v>5</v>
      </c>
      <c r="H77" s="291" t="s">
        <v>5</v>
      </c>
      <c r="I77" s="291" t="s">
        <v>5</v>
      </c>
    </row>
    <row r="78" spans="1:9" ht="15" x14ac:dyDescent="0.2">
      <c r="A78" s="226" t="s">
        <v>253</v>
      </c>
      <c r="B78" s="286" t="s">
        <v>27</v>
      </c>
      <c r="C78" s="383">
        <v>0.02</v>
      </c>
      <c r="D78" s="339">
        <v>0.02</v>
      </c>
      <c r="E78" s="339">
        <v>0.02</v>
      </c>
      <c r="F78" s="291" t="s">
        <v>5</v>
      </c>
      <c r="G78" s="291" t="s">
        <v>5</v>
      </c>
      <c r="H78" s="291" t="s">
        <v>5</v>
      </c>
      <c r="I78" s="291" t="s">
        <v>5</v>
      </c>
    </row>
    <row r="79" spans="1:9" ht="15" customHeight="1" x14ac:dyDescent="0.2">
      <c r="A79" s="443"/>
      <c r="B79" s="443"/>
      <c r="C79" s="443"/>
      <c r="D79" s="443"/>
      <c r="E79" s="443"/>
      <c r="F79" s="443"/>
      <c r="G79" s="443"/>
      <c r="H79" s="443"/>
      <c r="I79" s="444"/>
    </row>
    <row r="80" spans="1:9" ht="15.75" x14ac:dyDescent="0.2">
      <c r="A80" s="432" t="s">
        <v>254</v>
      </c>
      <c r="B80" s="432"/>
      <c r="C80" s="432"/>
      <c r="D80" s="432"/>
      <c r="E80" s="432"/>
      <c r="F80" s="432"/>
      <c r="G80" s="432"/>
      <c r="H80" s="432"/>
      <c r="I80" s="433"/>
    </row>
    <row r="81" spans="1:9" x14ac:dyDescent="0.2">
      <c r="A81" s="289" t="s">
        <v>255</v>
      </c>
      <c r="B81" s="28" t="s">
        <v>27</v>
      </c>
      <c r="C81" s="382" t="s">
        <v>256</v>
      </c>
      <c r="D81" s="299" t="s">
        <v>256</v>
      </c>
      <c r="E81" s="299" t="s">
        <v>256</v>
      </c>
      <c r="F81" s="140">
        <v>0.56000000000000005</v>
      </c>
      <c r="G81" s="140">
        <v>0.56000000000000005</v>
      </c>
      <c r="H81" s="140">
        <v>0.56999999999999995</v>
      </c>
      <c r="I81" s="140">
        <v>0.57999999999999996</v>
      </c>
    </row>
    <row r="82" spans="1:9" x14ac:dyDescent="0.2">
      <c r="A82" s="289" t="s">
        <v>257</v>
      </c>
      <c r="B82" s="28" t="s">
        <v>27</v>
      </c>
      <c r="C82" s="382" t="s">
        <v>258</v>
      </c>
      <c r="D82" s="299" t="s">
        <v>259</v>
      </c>
      <c r="E82" s="299" t="s">
        <v>260</v>
      </c>
      <c r="F82" s="140">
        <v>0.51</v>
      </c>
      <c r="G82" s="156" t="s">
        <v>5</v>
      </c>
      <c r="H82" s="156" t="s">
        <v>5</v>
      </c>
      <c r="I82" s="156" t="s">
        <v>5</v>
      </c>
    </row>
    <row r="83" spans="1:9" x14ac:dyDescent="0.2">
      <c r="A83" s="289" t="s">
        <v>261</v>
      </c>
      <c r="B83" s="28" t="s">
        <v>27</v>
      </c>
      <c r="C83" s="382" t="s">
        <v>262</v>
      </c>
      <c r="D83" s="299" t="s">
        <v>256</v>
      </c>
      <c r="E83" s="299" t="s">
        <v>262</v>
      </c>
      <c r="F83" s="156" t="s">
        <v>5</v>
      </c>
      <c r="G83" s="156" t="s">
        <v>5</v>
      </c>
      <c r="H83" s="156" t="s">
        <v>5</v>
      </c>
      <c r="I83" s="156" t="s">
        <v>5</v>
      </c>
    </row>
    <row r="84" spans="1:9" x14ac:dyDescent="0.2">
      <c r="A84" s="289" t="s">
        <v>263</v>
      </c>
      <c r="B84" s="28" t="s">
        <v>27</v>
      </c>
      <c r="C84" s="382" t="s">
        <v>264</v>
      </c>
      <c r="D84" s="299" t="s">
        <v>264</v>
      </c>
      <c r="E84" s="299" t="s">
        <v>265</v>
      </c>
      <c r="F84" s="156" t="s">
        <v>5</v>
      </c>
      <c r="G84" s="156" t="s">
        <v>5</v>
      </c>
      <c r="H84" s="156" t="s">
        <v>5</v>
      </c>
      <c r="I84" s="156" t="s">
        <v>5</v>
      </c>
    </row>
    <row r="85" spans="1:9" ht="14.25" x14ac:dyDescent="0.2">
      <c r="A85" s="328" t="s">
        <v>266</v>
      </c>
      <c r="B85" s="28" t="s">
        <v>27</v>
      </c>
      <c r="C85" s="382" t="s">
        <v>267</v>
      </c>
      <c r="D85" s="299" t="s">
        <v>267</v>
      </c>
      <c r="E85" s="299" t="s">
        <v>268</v>
      </c>
      <c r="F85" s="140" t="s">
        <v>269</v>
      </c>
      <c r="G85" s="140">
        <v>0.31</v>
      </c>
      <c r="H85" s="140">
        <v>0.3</v>
      </c>
      <c r="I85" s="140">
        <v>0.3</v>
      </c>
    </row>
    <row r="86" spans="1:9" ht="14.25" x14ac:dyDescent="0.2">
      <c r="A86" s="289" t="s">
        <v>270</v>
      </c>
      <c r="B86" s="28" t="s">
        <v>27</v>
      </c>
      <c r="C86" s="382" t="s">
        <v>271</v>
      </c>
      <c r="D86" s="299" t="s">
        <v>272</v>
      </c>
      <c r="E86" s="299" t="s">
        <v>273</v>
      </c>
      <c r="F86" s="156" t="s">
        <v>5</v>
      </c>
      <c r="G86" s="156" t="s">
        <v>5</v>
      </c>
      <c r="H86" s="156" t="s">
        <v>5</v>
      </c>
      <c r="I86" s="156" t="s">
        <v>5</v>
      </c>
    </row>
    <row r="87" spans="1:9" ht="14.25" x14ac:dyDescent="0.2">
      <c r="A87" s="289" t="s">
        <v>274</v>
      </c>
      <c r="B87" s="28" t="s">
        <v>27</v>
      </c>
      <c r="C87" s="382" t="s">
        <v>275</v>
      </c>
      <c r="D87" s="299" t="s">
        <v>276</v>
      </c>
      <c r="E87" s="340">
        <v>0.46</v>
      </c>
      <c r="F87" s="156" t="s">
        <v>5</v>
      </c>
      <c r="G87" s="156" t="s">
        <v>5</v>
      </c>
      <c r="H87" s="156" t="s">
        <v>5</v>
      </c>
      <c r="I87" s="156" t="s">
        <v>5</v>
      </c>
    </row>
    <row r="88" spans="1:9" ht="14.25" x14ac:dyDescent="0.2">
      <c r="A88" s="289" t="s">
        <v>277</v>
      </c>
      <c r="B88" s="28" t="s">
        <v>27</v>
      </c>
      <c r="C88" s="382" t="s">
        <v>278</v>
      </c>
      <c r="D88" s="299" t="s">
        <v>279</v>
      </c>
      <c r="E88" s="299" t="s">
        <v>280</v>
      </c>
      <c r="F88" s="156" t="s">
        <v>5</v>
      </c>
      <c r="G88" s="156" t="s">
        <v>5</v>
      </c>
      <c r="H88" s="156" t="s">
        <v>5</v>
      </c>
      <c r="I88" s="156" t="s">
        <v>5</v>
      </c>
    </row>
    <row r="89" spans="1:9" ht="14.25" x14ac:dyDescent="0.2">
      <c r="A89" s="289" t="s">
        <v>281</v>
      </c>
      <c r="B89" s="28" t="s">
        <v>27</v>
      </c>
      <c r="C89" s="382" t="s">
        <v>282</v>
      </c>
      <c r="D89" s="299" t="s">
        <v>282</v>
      </c>
      <c r="E89" s="299" t="s">
        <v>283</v>
      </c>
      <c r="F89" s="156" t="s">
        <v>5</v>
      </c>
      <c r="G89" s="156" t="s">
        <v>5</v>
      </c>
      <c r="H89" s="156" t="s">
        <v>5</v>
      </c>
      <c r="I89" s="156" t="s">
        <v>5</v>
      </c>
    </row>
    <row r="90" spans="1:9" ht="14.25" x14ac:dyDescent="0.2">
      <c r="A90" s="289" t="s">
        <v>284</v>
      </c>
      <c r="B90" s="28" t="s">
        <v>27</v>
      </c>
      <c r="C90" s="382" t="s">
        <v>258</v>
      </c>
      <c r="D90" s="299" t="s">
        <v>262</v>
      </c>
      <c r="E90" s="299" t="s">
        <v>285</v>
      </c>
      <c r="F90" s="156" t="s">
        <v>5</v>
      </c>
      <c r="G90" s="156" t="s">
        <v>5</v>
      </c>
      <c r="H90" s="156" t="s">
        <v>5</v>
      </c>
      <c r="I90" s="156" t="s">
        <v>5</v>
      </c>
    </row>
    <row r="91" spans="1:9" ht="14.25" x14ac:dyDescent="0.2">
      <c r="A91" s="289" t="s">
        <v>286</v>
      </c>
      <c r="B91" s="28" t="s">
        <v>27</v>
      </c>
      <c r="C91" s="382" t="s">
        <v>287</v>
      </c>
      <c r="D91" s="299" t="s">
        <v>265</v>
      </c>
      <c r="E91" s="299" t="s">
        <v>287</v>
      </c>
      <c r="F91" s="156" t="s">
        <v>5</v>
      </c>
      <c r="G91" s="156" t="s">
        <v>5</v>
      </c>
      <c r="H91" s="156" t="s">
        <v>5</v>
      </c>
      <c r="I91" s="156" t="s">
        <v>5</v>
      </c>
    </row>
    <row r="92" spans="1:9" s="394" customFormat="1" ht="13.5" customHeight="1" x14ac:dyDescent="0.3">
      <c r="A92" s="398"/>
    </row>
    <row r="93" spans="1:9" ht="15.75" x14ac:dyDescent="0.2">
      <c r="A93" s="447" t="s">
        <v>288</v>
      </c>
      <c r="B93" s="447"/>
      <c r="C93" s="447"/>
      <c r="D93" s="447"/>
      <c r="E93" s="447"/>
      <c r="F93" s="447"/>
      <c r="G93" s="447"/>
      <c r="H93" s="447"/>
      <c r="I93" s="448"/>
    </row>
    <row r="94" spans="1:9" x14ac:dyDescent="0.2">
      <c r="A94" s="289" t="s">
        <v>255</v>
      </c>
      <c r="B94" s="28" t="s">
        <v>27</v>
      </c>
      <c r="C94" s="39" t="s">
        <v>289</v>
      </c>
      <c r="D94" s="37" t="s">
        <v>265</v>
      </c>
      <c r="E94" s="37" t="s">
        <v>272</v>
      </c>
      <c r="F94" s="140">
        <v>0.33</v>
      </c>
      <c r="G94" s="140" t="str">
        <f>G111</f>
        <v>N/A</v>
      </c>
      <c r="H94" s="140" t="str">
        <f>H111</f>
        <v>N/A</v>
      </c>
      <c r="I94" s="140" t="str">
        <f>I111</f>
        <v>N/A</v>
      </c>
    </row>
    <row r="95" spans="1:9" x14ac:dyDescent="0.2">
      <c r="A95" s="289" t="s">
        <v>257</v>
      </c>
      <c r="B95" s="28" t="s">
        <v>27</v>
      </c>
      <c r="C95" s="39" t="s">
        <v>290</v>
      </c>
      <c r="D95" s="37" t="s">
        <v>289</v>
      </c>
      <c r="E95" s="37" t="s">
        <v>291</v>
      </c>
      <c r="F95" s="140" t="s">
        <v>5</v>
      </c>
      <c r="G95" s="140" t="s">
        <v>5</v>
      </c>
      <c r="H95" s="140" t="s">
        <v>5</v>
      </c>
      <c r="I95" s="140" t="s">
        <v>5</v>
      </c>
    </row>
    <row r="96" spans="1:9" x14ac:dyDescent="0.2">
      <c r="A96" s="289" t="s">
        <v>261</v>
      </c>
      <c r="B96" s="28" t="s">
        <v>27</v>
      </c>
      <c r="C96" s="39" t="s">
        <v>292</v>
      </c>
      <c r="D96" s="37" t="s">
        <v>293</v>
      </c>
      <c r="E96" s="37" t="s">
        <v>272</v>
      </c>
      <c r="F96" s="140" t="s">
        <v>5</v>
      </c>
      <c r="G96" s="140" t="s">
        <v>5</v>
      </c>
      <c r="H96" s="140" t="s">
        <v>5</v>
      </c>
      <c r="I96" s="140" t="s">
        <v>5</v>
      </c>
    </row>
    <row r="97" spans="1:9" x14ac:dyDescent="0.2">
      <c r="A97" s="289" t="s">
        <v>263</v>
      </c>
      <c r="B97" s="28" t="s">
        <v>27</v>
      </c>
      <c r="C97" s="39" t="s">
        <v>294</v>
      </c>
      <c r="D97" s="37" t="s">
        <v>294</v>
      </c>
      <c r="E97" s="37" t="s">
        <v>294</v>
      </c>
      <c r="F97" s="140" t="s">
        <v>5</v>
      </c>
      <c r="G97" s="156" t="s">
        <v>5</v>
      </c>
      <c r="H97" s="156" t="s">
        <v>5</v>
      </c>
      <c r="I97" s="156" t="s">
        <v>5</v>
      </c>
    </row>
    <row r="98" spans="1:9" ht="14.25" x14ac:dyDescent="0.2">
      <c r="A98" s="328" t="s">
        <v>295</v>
      </c>
      <c r="B98" s="28" t="s">
        <v>27</v>
      </c>
      <c r="C98" s="39" t="s">
        <v>296</v>
      </c>
      <c r="D98" s="37" t="s">
        <v>297</v>
      </c>
      <c r="E98" s="37" t="s">
        <v>298</v>
      </c>
      <c r="F98" s="140" t="s">
        <v>5</v>
      </c>
      <c r="G98" s="156" t="s">
        <v>5</v>
      </c>
      <c r="H98" s="156" t="s">
        <v>5</v>
      </c>
      <c r="I98" s="156" t="s">
        <v>5</v>
      </c>
    </row>
    <row r="99" spans="1:9" ht="14.25" x14ac:dyDescent="0.2">
      <c r="A99" s="289" t="s">
        <v>270</v>
      </c>
      <c r="B99" s="28" t="s">
        <v>27</v>
      </c>
      <c r="C99" s="39" t="s">
        <v>299</v>
      </c>
      <c r="D99" s="37" t="s">
        <v>300</v>
      </c>
      <c r="E99" s="37" t="s">
        <v>301</v>
      </c>
      <c r="F99" s="140" t="s">
        <v>5</v>
      </c>
      <c r="G99" s="156" t="s">
        <v>5</v>
      </c>
      <c r="H99" s="156" t="s">
        <v>5</v>
      </c>
      <c r="I99" s="156" t="s">
        <v>5</v>
      </c>
    </row>
    <row r="100" spans="1:9" ht="14.25" x14ac:dyDescent="0.2">
      <c r="A100" s="289" t="s">
        <v>274</v>
      </c>
      <c r="B100" s="28" t="s">
        <v>27</v>
      </c>
      <c r="C100" s="39" t="s">
        <v>293</v>
      </c>
      <c r="D100" s="37" t="s">
        <v>287</v>
      </c>
      <c r="E100" s="37" t="s">
        <v>271</v>
      </c>
      <c r="F100" s="140" t="s">
        <v>5</v>
      </c>
      <c r="G100" s="156" t="s">
        <v>5</v>
      </c>
      <c r="H100" s="156" t="s">
        <v>5</v>
      </c>
      <c r="I100" s="156" t="s">
        <v>5</v>
      </c>
    </row>
    <row r="101" spans="1:9" ht="14.25" x14ac:dyDescent="0.2">
      <c r="A101" s="289" t="s">
        <v>277</v>
      </c>
      <c r="B101" s="28" t="s">
        <v>27</v>
      </c>
      <c r="C101" s="39" t="s">
        <v>293</v>
      </c>
      <c r="D101" s="37" t="s">
        <v>287</v>
      </c>
      <c r="E101" s="37" t="s">
        <v>272</v>
      </c>
      <c r="F101" s="140" t="s">
        <v>5</v>
      </c>
      <c r="G101" s="156" t="s">
        <v>5</v>
      </c>
      <c r="H101" s="156" t="s">
        <v>5</v>
      </c>
      <c r="I101" s="156" t="s">
        <v>5</v>
      </c>
    </row>
    <row r="102" spans="1:9" ht="14.25" x14ac:dyDescent="0.2">
      <c r="A102" s="289" t="s">
        <v>302</v>
      </c>
      <c r="B102" s="28" t="s">
        <v>27</v>
      </c>
      <c r="C102" s="39" t="s">
        <v>273</v>
      </c>
      <c r="D102" s="37" t="s">
        <v>299</v>
      </c>
      <c r="E102" s="37" t="s">
        <v>300</v>
      </c>
      <c r="F102" s="140" t="s">
        <v>5</v>
      </c>
      <c r="G102" s="156" t="s">
        <v>5</v>
      </c>
      <c r="H102" s="156" t="s">
        <v>5</v>
      </c>
      <c r="I102" s="156" t="s">
        <v>5</v>
      </c>
    </row>
    <row r="103" spans="1:9" ht="14.25" x14ac:dyDescent="0.2">
      <c r="A103" s="289" t="s">
        <v>284</v>
      </c>
      <c r="B103" s="28" t="s">
        <v>27</v>
      </c>
      <c r="C103" s="39" t="s">
        <v>256</v>
      </c>
      <c r="D103" s="37" t="s">
        <v>264</v>
      </c>
      <c r="E103" s="37" t="s">
        <v>275</v>
      </c>
      <c r="F103" s="156" t="s">
        <v>5</v>
      </c>
      <c r="G103" s="156" t="s">
        <v>5</v>
      </c>
      <c r="H103" s="156" t="s">
        <v>5</v>
      </c>
      <c r="I103" s="156" t="s">
        <v>5</v>
      </c>
    </row>
    <row r="104" spans="1:9" ht="14.25" x14ac:dyDescent="0.2">
      <c r="A104" s="289" t="s">
        <v>286</v>
      </c>
      <c r="B104" s="28" t="s">
        <v>27</v>
      </c>
      <c r="C104" s="39" t="s">
        <v>282</v>
      </c>
      <c r="D104" s="37" t="s">
        <v>262</v>
      </c>
      <c r="E104" s="37" t="s">
        <v>285</v>
      </c>
      <c r="F104" s="156" t="s">
        <v>5</v>
      </c>
      <c r="G104" s="156" t="s">
        <v>5</v>
      </c>
      <c r="H104" s="156" t="s">
        <v>5</v>
      </c>
      <c r="I104" s="156" t="s">
        <v>5</v>
      </c>
    </row>
    <row r="105" spans="1:9" s="117" customFormat="1" x14ac:dyDescent="0.3"/>
    <row r="106" spans="1:9" ht="15.75" x14ac:dyDescent="0.2">
      <c r="A106" s="432" t="s">
        <v>303</v>
      </c>
      <c r="B106" s="432"/>
      <c r="C106" s="432"/>
      <c r="D106" s="432"/>
      <c r="E106" s="432"/>
      <c r="F106" s="432"/>
      <c r="G106" s="432"/>
      <c r="H106" s="432"/>
      <c r="I106" s="433"/>
    </row>
    <row r="107" spans="1:9" ht="14.25" x14ac:dyDescent="0.2">
      <c r="A107" s="199" t="s">
        <v>304</v>
      </c>
      <c r="B107" s="28" t="s">
        <v>27</v>
      </c>
      <c r="C107" s="357">
        <v>0.43</v>
      </c>
      <c r="D107" s="140">
        <v>0.4</v>
      </c>
      <c r="E107" s="140">
        <v>0.37</v>
      </c>
      <c r="F107" s="140">
        <v>0.33</v>
      </c>
      <c r="G107" s="156" t="s">
        <v>5</v>
      </c>
      <c r="H107" s="156" t="s">
        <v>5</v>
      </c>
      <c r="I107" s="156" t="s">
        <v>5</v>
      </c>
    </row>
    <row r="108" spans="1:9" x14ac:dyDescent="0.2">
      <c r="A108" s="289" t="s">
        <v>305</v>
      </c>
      <c r="B108" s="28" t="s">
        <v>27</v>
      </c>
      <c r="C108" s="380" t="s">
        <v>306</v>
      </c>
      <c r="D108" s="275" t="s">
        <v>306</v>
      </c>
      <c r="E108" s="275" t="s">
        <v>307</v>
      </c>
      <c r="F108" s="275" t="s">
        <v>308</v>
      </c>
      <c r="G108" s="156" t="s">
        <v>5</v>
      </c>
      <c r="H108" s="156" t="s">
        <v>5</v>
      </c>
      <c r="I108" s="156" t="s">
        <v>5</v>
      </c>
    </row>
    <row r="109" spans="1:9" x14ac:dyDescent="0.2">
      <c r="A109" s="199" t="s">
        <v>309</v>
      </c>
      <c r="B109" s="28" t="s">
        <v>27</v>
      </c>
      <c r="C109" s="380" t="s">
        <v>306</v>
      </c>
      <c r="D109" s="275" t="s">
        <v>308</v>
      </c>
      <c r="E109" s="275" t="s">
        <v>310</v>
      </c>
      <c r="F109" s="275" t="s">
        <v>311</v>
      </c>
      <c r="G109" s="156" t="s">
        <v>5</v>
      </c>
      <c r="H109" s="156" t="s">
        <v>5</v>
      </c>
      <c r="I109" s="156" t="s">
        <v>5</v>
      </c>
    </row>
    <row r="110" spans="1:9" x14ac:dyDescent="0.2">
      <c r="A110" s="199" t="s">
        <v>312</v>
      </c>
      <c r="B110" s="28" t="s">
        <v>27</v>
      </c>
      <c r="C110" s="380" t="s">
        <v>313</v>
      </c>
      <c r="D110" s="275" t="s">
        <v>314</v>
      </c>
      <c r="E110" s="275" t="s">
        <v>314</v>
      </c>
      <c r="F110" s="275" t="s">
        <v>315</v>
      </c>
      <c r="G110" s="156" t="s">
        <v>5</v>
      </c>
      <c r="H110" s="156" t="s">
        <v>5</v>
      </c>
      <c r="I110" s="156" t="s">
        <v>5</v>
      </c>
    </row>
    <row r="111" spans="1:9" x14ac:dyDescent="0.2">
      <c r="A111" s="199" t="s">
        <v>316</v>
      </c>
      <c r="B111" s="28" t="s">
        <v>27</v>
      </c>
      <c r="C111" s="380" t="s">
        <v>317</v>
      </c>
      <c r="D111" s="275" t="s">
        <v>317</v>
      </c>
      <c r="E111" s="275" t="s">
        <v>317</v>
      </c>
      <c r="F111" s="275" t="s">
        <v>317</v>
      </c>
      <c r="G111" s="156" t="s">
        <v>5</v>
      </c>
      <c r="H111" s="156" t="s">
        <v>5</v>
      </c>
      <c r="I111" s="156" t="s">
        <v>5</v>
      </c>
    </row>
    <row r="112" spans="1:9" x14ac:dyDescent="0.2">
      <c r="A112" s="199" t="s">
        <v>318</v>
      </c>
      <c r="B112" s="28" t="s">
        <v>27</v>
      </c>
      <c r="C112" s="380" t="s">
        <v>315</v>
      </c>
      <c r="D112" s="275" t="s">
        <v>315</v>
      </c>
      <c r="E112" s="275" t="s">
        <v>317</v>
      </c>
      <c r="F112" s="275" t="s">
        <v>317</v>
      </c>
      <c r="G112" s="156" t="s">
        <v>5</v>
      </c>
      <c r="H112" s="156" t="s">
        <v>5</v>
      </c>
      <c r="I112" s="156" t="s">
        <v>5</v>
      </c>
    </row>
    <row r="113" spans="1:9" x14ac:dyDescent="0.2">
      <c r="A113" s="199" t="s">
        <v>319</v>
      </c>
      <c r="B113" s="28" t="s">
        <v>27</v>
      </c>
      <c r="C113" s="380" t="s">
        <v>317</v>
      </c>
      <c r="D113" s="275" t="s">
        <v>317</v>
      </c>
      <c r="E113" s="275" t="s">
        <v>317</v>
      </c>
      <c r="F113" s="275" t="s">
        <v>320</v>
      </c>
      <c r="G113" s="156" t="s">
        <v>5</v>
      </c>
      <c r="H113" s="156" t="s">
        <v>5</v>
      </c>
      <c r="I113" s="156" t="s">
        <v>5</v>
      </c>
    </row>
    <row r="114" spans="1:9" ht="14.25" x14ac:dyDescent="0.2">
      <c r="A114" s="199" t="s">
        <v>321</v>
      </c>
      <c r="B114" s="28" t="s">
        <v>27</v>
      </c>
      <c r="C114" s="357" t="s">
        <v>322</v>
      </c>
      <c r="D114" s="140">
        <v>0.03</v>
      </c>
      <c r="E114" s="140">
        <v>0.02</v>
      </c>
      <c r="F114" s="140">
        <v>0.01</v>
      </c>
      <c r="G114" s="140">
        <v>0.01</v>
      </c>
      <c r="H114" s="140">
        <v>0.01</v>
      </c>
      <c r="I114" s="140">
        <v>0.01</v>
      </c>
    </row>
    <row r="115" spans="1:9" ht="14.25" x14ac:dyDescent="0.2">
      <c r="A115" s="199" t="s">
        <v>323</v>
      </c>
      <c r="B115" s="28" t="s">
        <v>27</v>
      </c>
      <c r="C115" s="357" t="s">
        <v>324</v>
      </c>
      <c r="D115" s="140">
        <v>0.08</v>
      </c>
      <c r="E115" s="140">
        <v>7.0000000000000007E-2</v>
      </c>
      <c r="F115" s="140">
        <v>0.06</v>
      </c>
      <c r="G115" s="140">
        <v>0.06</v>
      </c>
      <c r="H115" s="140">
        <v>0.06</v>
      </c>
      <c r="I115" s="140">
        <v>0.05</v>
      </c>
    </row>
    <row r="116" spans="1:9" x14ac:dyDescent="0.2">
      <c r="A116" s="199" t="s">
        <v>325</v>
      </c>
      <c r="B116" s="28" t="s">
        <v>27</v>
      </c>
      <c r="C116" s="381" t="s">
        <v>315</v>
      </c>
      <c r="D116" s="285" t="s">
        <v>315</v>
      </c>
      <c r="E116" s="285" t="s">
        <v>315</v>
      </c>
      <c r="F116" s="293">
        <v>0.02</v>
      </c>
      <c r="G116" s="293">
        <v>0.03</v>
      </c>
      <c r="H116" s="293">
        <v>0.03</v>
      </c>
      <c r="I116" s="293">
        <v>0.03</v>
      </c>
    </row>
    <row r="118" spans="1:9" ht="15.75" x14ac:dyDescent="0.2">
      <c r="A118" s="432" t="s">
        <v>326</v>
      </c>
      <c r="B118" s="432"/>
      <c r="C118" s="432"/>
      <c r="D118" s="432"/>
      <c r="E118" s="432"/>
      <c r="F118" s="432"/>
      <c r="G118" s="432"/>
      <c r="H118" s="432"/>
      <c r="I118" s="433"/>
    </row>
    <row r="119" spans="1:9" ht="15.6" customHeight="1" x14ac:dyDescent="0.2">
      <c r="A119" s="426" t="s">
        <v>327</v>
      </c>
      <c r="B119" s="426"/>
      <c r="C119" s="426"/>
      <c r="D119" s="426"/>
      <c r="E119" s="426"/>
      <c r="F119" s="426"/>
      <c r="G119" s="426"/>
      <c r="H119" s="426"/>
      <c r="I119" s="426"/>
    </row>
    <row r="120" spans="1:9" ht="15.6" customHeight="1" x14ac:dyDescent="0.2">
      <c r="A120" s="289" t="s">
        <v>328</v>
      </c>
      <c r="B120" s="285" t="s">
        <v>27</v>
      </c>
      <c r="C120" s="378">
        <v>0.98</v>
      </c>
      <c r="D120" s="293">
        <v>0.97</v>
      </c>
      <c r="E120" s="291" t="s">
        <v>5</v>
      </c>
      <c r="F120" s="290" t="s">
        <v>5</v>
      </c>
      <c r="G120" s="290" t="s">
        <v>5</v>
      </c>
      <c r="H120" s="290" t="s">
        <v>5</v>
      </c>
      <c r="I120" s="290" t="s">
        <v>5</v>
      </c>
    </row>
    <row r="121" spans="1:9" x14ac:dyDescent="0.2">
      <c r="A121" s="292" t="s">
        <v>329</v>
      </c>
      <c r="B121" s="285" t="s">
        <v>27</v>
      </c>
      <c r="C121" s="379">
        <v>0.97</v>
      </c>
      <c r="D121" s="293">
        <v>0.97</v>
      </c>
      <c r="E121" s="295" t="s">
        <v>5</v>
      </c>
      <c r="F121" s="156" t="s">
        <v>5</v>
      </c>
      <c r="G121" s="156" t="s">
        <v>5</v>
      </c>
      <c r="H121" s="156" t="s">
        <v>5</v>
      </c>
      <c r="I121" s="156" t="s">
        <v>5</v>
      </c>
    </row>
    <row r="122" spans="1:9" x14ac:dyDescent="0.2">
      <c r="A122" s="292" t="s">
        <v>330</v>
      </c>
      <c r="B122" s="285" t="s">
        <v>27</v>
      </c>
      <c r="C122" s="378">
        <v>0.98</v>
      </c>
      <c r="D122" s="293" t="s">
        <v>331</v>
      </c>
      <c r="E122" s="295" t="s">
        <v>5</v>
      </c>
      <c r="F122" s="156" t="s">
        <v>5</v>
      </c>
      <c r="G122" s="156" t="s">
        <v>5</v>
      </c>
      <c r="H122" s="156" t="s">
        <v>5</v>
      </c>
      <c r="I122" s="156" t="s">
        <v>5</v>
      </c>
    </row>
    <row r="123" spans="1:9" ht="14.25" x14ac:dyDescent="0.2">
      <c r="A123" s="289" t="s">
        <v>332</v>
      </c>
      <c r="B123" s="285" t="s">
        <v>27</v>
      </c>
      <c r="C123" s="378">
        <v>1.01</v>
      </c>
      <c r="D123" s="293" t="s">
        <v>333</v>
      </c>
      <c r="E123" s="295" t="s">
        <v>5</v>
      </c>
      <c r="F123" s="156" t="s">
        <v>5</v>
      </c>
      <c r="G123" s="156" t="s">
        <v>5</v>
      </c>
      <c r="H123" s="156" t="s">
        <v>5</v>
      </c>
      <c r="I123" s="156" t="s">
        <v>5</v>
      </c>
    </row>
    <row r="124" spans="1:9" x14ac:dyDescent="0.2">
      <c r="A124" s="289" t="s">
        <v>334</v>
      </c>
      <c r="B124" s="285" t="s">
        <v>27</v>
      </c>
      <c r="C124" s="378">
        <v>1</v>
      </c>
      <c r="D124" s="293">
        <v>1</v>
      </c>
      <c r="E124" s="295" t="s">
        <v>5</v>
      </c>
      <c r="F124" s="156" t="s">
        <v>5</v>
      </c>
      <c r="G124" s="156" t="s">
        <v>5</v>
      </c>
      <c r="H124" s="156" t="s">
        <v>5</v>
      </c>
      <c r="I124" s="156" t="s">
        <v>5</v>
      </c>
    </row>
    <row r="125" spans="1:9" x14ac:dyDescent="0.2">
      <c r="A125" s="168"/>
      <c r="B125" s="151"/>
      <c r="C125" s="151"/>
      <c r="D125" s="141"/>
      <c r="E125" s="183"/>
      <c r="F125" s="183"/>
      <c r="G125" s="166"/>
      <c r="H125" s="166"/>
      <c r="I125" s="167"/>
    </row>
    <row r="126" spans="1:9" ht="18" x14ac:dyDescent="0.2">
      <c r="A126" s="407" t="s">
        <v>335</v>
      </c>
      <c r="B126" s="408"/>
      <c r="C126" s="408"/>
      <c r="D126" s="408"/>
      <c r="E126" s="408"/>
      <c r="F126" s="408"/>
      <c r="G126" s="408"/>
      <c r="H126" s="408"/>
      <c r="I126" s="409"/>
    </row>
    <row r="127" spans="1:9" ht="14.25" x14ac:dyDescent="0.2">
      <c r="A127" s="199" t="s">
        <v>336</v>
      </c>
      <c r="B127" s="184" t="s">
        <v>27</v>
      </c>
      <c r="C127" s="374" t="s">
        <v>337</v>
      </c>
      <c r="D127" s="185" t="s">
        <v>338</v>
      </c>
      <c r="E127" s="186" t="s">
        <v>339</v>
      </c>
      <c r="F127" s="187" t="s">
        <v>340</v>
      </c>
      <c r="G127" s="156" t="s">
        <v>5</v>
      </c>
      <c r="H127" s="156" t="s">
        <v>5</v>
      </c>
      <c r="I127" s="156" t="s">
        <v>5</v>
      </c>
    </row>
    <row r="128" spans="1:9" ht="14.25" x14ac:dyDescent="0.2">
      <c r="A128" s="199" t="s">
        <v>341</v>
      </c>
      <c r="B128" s="296" t="s">
        <v>342</v>
      </c>
      <c r="C128" s="375">
        <v>78400</v>
      </c>
      <c r="D128" s="185" t="s">
        <v>343</v>
      </c>
      <c r="E128" s="186" t="s">
        <v>344</v>
      </c>
      <c r="F128" s="187" t="s">
        <v>345</v>
      </c>
      <c r="G128" s="156" t="s">
        <v>5</v>
      </c>
      <c r="H128" s="156" t="s">
        <v>5</v>
      </c>
      <c r="I128" s="156" t="s">
        <v>5</v>
      </c>
    </row>
    <row r="129" spans="1:9" ht="27" x14ac:dyDescent="0.2">
      <c r="A129" s="226" t="s">
        <v>346</v>
      </c>
      <c r="B129" s="238" t="s">
        <v>126</v>
      </c>
      <c r="C129" s="376" t="s">
        <v>347</v>
      </c>
      <c r="D129" s="185" t="s">
        <v>348</v>
      </c>
      <c r="E129" s="186" t="s">
        <v>349</v>
      </c>
      <c r="F129" s="187" t="s">
        <v>340</v>
      </c>
      <c r="G129" s="156" t="s">
        <v>5</v>
      </c>
      <c r="H129" s="156" t="s">
        <v>5</v>
      </c>
      <c r="I129" s="156" t="s">
        <v>5</v>
      </c>
    </row>
    <row r="130" spans="1:9" x14ac:dyDescent="0.2">
      <c r="A130" s="227"/>
      <c r="B130" s="165"/>
      <c r="C130" s="165"/>
      <c r="D130" s="198"/>
      <c r="E130" s="198"/>
      <c r="F130" s="198"/>
      <c r="G130" s="164"/>
      <c r="H130" s="164"/>
      <c r="I130" s="171"/>
    </row>
    <row r="131" spans="1:9" ht="15.6" customHeight="1" x14ac:dyDescent="0.2">
      <c r="A131" s="417" t="s">
        <v>350</v>
      </c>
      <c r="B131" s="418"/>
      <c r="C131" s="418"/>
      <c r="D131" s="418"/>
      <c r="E131" s="418"/>
      <c r="F131" s="418"/>
      <c r="G131" s="418"/>
      <c r="H131" s="418"/>
      <c r="I131" s="419"/>
    </row>
    <row r="132" spans="1:9" ht="14.25" x14ac:dyDescent="0.2">
      <c r="A132" s="328" t="s">
        <v>351</v>
      </c>
      <c r="B132" s="184" t="s">
        <v>352</v>
      </c>
      <c r="C132" s="371">
        <v>370</v>
      </c>
      <c r="D132" s="192" t="s">
        <v>353</v>
      </c>
      <c r="E132" s="193" t="s">
        <v>354</v>
      </c>
      <c r="F132" s="194" t="s">
        <v>355</v>
      </c>
      <c r="G132" s="191" t="s">
        <v>5</v>
      </c>
      <c r="H132" s="191" t="s">
        <v>5</v>
      </c>
      <c r="I132" s="191" t="s">
        <v>5</v>
      </c>
    </row>
    <row r="133" spans="1:9" ht="14.25" x14ac:dyDescent="0.2">
      <c r="A133" s="199" t="s">
        <v>356</v>
      </c>
      <c r="B133" s="300" t="s">
        <v>357</v>
      </c>
      <c r="C133" s="377" t="s">
        <v>358</v>
      </c>
      <c r="D133" s="230" t="s">
        <v>359</v>
      </c>
      <c r="E133" s="231" t="s">
        <v>360</v>
      </c>
      <c r="F133" s="231" t="s">
        <v>361</v>
      </c>
      <c r="G133" s="171" t="s">
        <v>5</v>
      </c>
      <c r="H133" s="179" t="s">
        <v>5</v>
      </c>
      <c r="I133" s="179" t="s">
        <v>5</v>
      </c>
    </row>
    <row r="134" spans="1:9" x14ac:dyDescent="0.2">
      <c r="A134" s="168"/>
      <c r="B134" s="122"/>
      <c r="C134" s="122"/>
      <c r="D134" s="198"/>
      <c r="E134" s="198"/>
      <c r="F134" s="198"/>
      <c r="G134" s="164"/>
      <c r="H134" s="164"/>
      <c r="I134" s="171"/>
    </row>
    <row r="135" spans="1:9" x14ac:dyDescent="0.2">
      <c r="A135" s="417" t="s">
        <v>362</v>
      </c>
      <c r="B135" s="418"/>
      <c r="C135" s="418"/>
      <c r="D135" s="418"/>
      <c r="E135" s="418"/>
      <c r="F135" s="418"/>
      <c r="G135" s="418"/>
      <c r="H135" s="418"/>
      <c r="I135" s="419"/>
    </row>
    <row r="136" spans="1:9" x14ac:dyDescent="0.2">
      <c r="A136" s="228" t="s">
        <v>363</v>
      </c>
      <c r="B136" s="184" t="s">
        <v>364</v>
      </c>
      <c r="C136" s="371">
        <v>217</v>
      </c>
      <c r="D136" s="188" t="s">
        <v>365</v>
      </c>
      <c r="E136" s="189" t="s">
        <v>366</v>
      </c>
      <c r="F136" s="190" t="s">
        <v>367</v>
      </c>
      <c r="G136" s="191" t="s">
        <v>5</v>
      </c>
      <c r="H136" s="191" t="s">
        <v>5</v>
      </c>
      <c r="I136" s="191" t="s">
        <v>5</v>
      </c>
    </row>
    <row r="137" spans="1:9" x14ac:dyDescent="0.2">
      <c r="A137" s="228" t="s">
        <v>368</v>
      </c>
      <c r="B137" s="300" t="s">
        <v>357</v>
      </c>
      <c r="C137" s="372" t="s">
        <v>369</v>
      </c>
      <c r="D137" s="188" t="s">
        <v>370</v>
      </c>
      <c r="E137" s="189" t="s">
        <v>371</v>
      </c>
      <c r="F137" s="190" t="s">
        <v>372</v>
      </c>
      <c r="G137" s="156" t="s">
        <v>5</v>
      </c>
      <c r="H137" s="156" t="s">
        <v>5</v>
      </c>
      <c r="I137" s="156" t="s">
        <v>5</v>
      </c>
    </row>
    <row r="138" spans="1:9" ht="15.95" customHeight="1" x14ac:dyDescent="0.2">
      <c r="A138" s="199" t="s">
        <v>373</v>
      </c>
      <c r="B138" s="300" t="s">
        <v>357</v>
      </c>
      <c r="C138" s="373" t="s">
        <v>374</v>
      </c>
      <c r="D138" s="195" t="s">
        <v>375</v>
      </c>
      <c r="E138" s="196" t="s">
        <v>376</v>
      </c>
      <c r="F138" s="197" t="s">
        <v>377</v>
      </c>
      <c r="G138" s="156" t="s">
        <v>5</v>
      </c>
      <c r="H138" s="156" t="s">
        <v>5</v>
      </c>
      <c r="I138" s="156" t="s">
        <v>5</v>
      </c>
    </row>
    <row r="139" spans="1:9" ht="15.95" customHeight="1" x14ac:dyDescent="0.2">
      <c r="A139" s="168"/>
      <c r="B139" s="336"/>
      <c r="C139" s="336"/>
      <c r="D139" s="335"/>
      <c r="E139" s="335"/>
      <c r="F139" s="335"/>
      <c r="G139" s="334"/>
      <c r="H139" s="334"/>
      <c r="I139" s="337"/>
    </row>
    <row r="140" spans="1:9" ht="18" x14ac:dyDescent="0.2">
      <c r="A140" s="407" t="s">
        <v>378</v>
      </c>
      <c r="B140" s="408"/>
      <c r="C140" s="408"/>
      <c r="D140" s="408"/>
      <c r="E140" s="408"/>
      <c r="F140" s="408"/>
      <c r="G140" s="408"/>
      <c r="H140" s="408"/>
      <c r="I140" s="409"/>
    </row>
    <row r="141" spans="1:9" ht="14.25" x14ac:dyDescent="0.2">
      <c r="A141" s="199" t="s">
        <v>379</v>
      </c>
      <c r="B141" s="37" t="s">
        <v>380</v>
      </c>
      <c r="C141" s="368">
        <v>40</v>
      </c>
      <c r="D141" s="297" t="s">
        <v>381</v>
      </c>
      <c r="E141" s="297">
        <v>27</v>
      </c>
      <c r="F141" s="37" t="s">
        <v>5</v>
      </c>
      <c r="G141" s="37" t="s">
        <v>5</v>
      </c>
      <c r="H141" s="37" t="s">
        <v>5</v>
      </c>
      <c r="I141" s="37" t="s">
        <v>5</v>
      </c>
    </row>
    <row r="142" spans="1:9" ht="14.25" x14ac:dyDescent="0.2">
      <c r="A142" s="199" t="s">
        <v>382</v>
      </c>
      <c r="B142" s="37" t="s">
        <v>380</v>
      </c>
      <c r="C142" s="368">
        <v>19</v>
      </c>
      <c r="D142" s="297" t="s">
        <v>383</v>
      </c>
      <c r="E142" s="297">
        <v>29</v>
      </c>
      <c r="F142" s="37" t="s">
        <v>5</v>
      </c>
      <c r="G142" s="37" t="s">
        <v>5</v>
      </c>
      <c r="H142" s="37" t="s">
        <v>5</v>
      </c>
      <c r="I142" s="37" t="s">
        <v>5</v>
      </c>
    </row>
    <row r="143" spans="1:9" ht="14.25" x14ac:dyDescent="0.2">
      <c r="A143" s="328" t="s">
        <v>384</v>
      </c>
      <c r="B143" s="156" t="s">
        <v>47</v>
      </c>
      <c r="C143" s="369">
        <v>22</v>
      </c>
      <c r="D143" s="159">
        <v>19</v>
      </c>
      <c r="E143" s="159">
        <v>19</v>
      </c>
      <c r="F143" s="159">
        <v>21</v>
      </c>
      <c r="G143" s="159">
        <v>20</v>
      </c>
      <c r="H143" s="159">
        <v>25</v>
      </c>
      <c r="I143" s="159">
        <v>21</v>
      </c>
    </row>
    <row r="144" spans="1:9" ht="14.25" x14ac:dyDescent="0.2">
      <c r="A144" s="365" t="s">
        <v>385</v>
      </c>
      <c r="B144" s="366" t="s">
        <v>47</v>
      </c>
      <c r="C144" s="370">
        <f>SUM(C141:C143)</f>
        <v>81</v>
      </c>
      <c r="D144" s="367">
        <v>133</v>
      </c>
      <c r="E144" s="367">
        <v>75</v>
      </c>
      <c r="F144" s="367">
        <v>79</v>
      </c>
      <c r="G144" s="367">
        <v>80</v>
      </c>
      <c r="H144" s="367">
        <v>70</v>
      </c>
      <c r="I144" s="367">
        <v>65</v>
      </c>
    </row>
    <row r="145" spans="1:9" ht="14.25" x14ac:dyDescent="0.2">
      <c r="A145" s="276" t="s">
        <v>386</v>
      </c>
      <c r="B145" s="145" t="s">
        <v>121</v>
      </c>
      <c r="C145" s="393">
        <v>112000</v>
      </c>
      <c r="D145" s="393">
        <v>99000</v>
      </c>
      <c r="E145" s="393">
        <v>109000</v>
      </c>
      <c r="F145" s="145" t="s">
        <v>5</v>
      </c>
      <c r="G145" s="145" t="s">
        <v>5</v>
      </c>
      <c r="H145" s="145" t="s">
        <v>5</v>
      </c>
      <c r="I145" s="145" t="s">
        <v>5</v>
      </c>
    </row>
    <row r="147" spans="1:9" x14ac:dyDescent="0.2">
      <c r="A147" s="154" t="s">
        <v>20</v>
      </c>
    </row>
    <row r="148" spans="1:9" x14ac:dyDescent="0.2">
      <c r="A148" s="13" t="s">
        <v>387</v>
      </c>
    </row>
    <row r="149" spans="1:9" ht="14.25" x14ac:dyDescent="0.2">
      <c r="A149" s="13" t="s">
        <v>388</v>
      </c>
    </row>
    <row r="150" spans="1:9" ht="50.25" customHeight="1" x14ac:dyDescent="0.2">
      <c r="A150" s="440" t="s">
        <v>389</v>
      </c>
      <c r="B150" s="441"/>
      <c r="C150" s="441"/>
      <c r="D150" s="441"/>
      <c r="E150" s="441"/>
      <c r="F150" s="441"/>
      <c r="G150" s="441"/>
      <c r="H150" s="441"/>
      <c r="I150" s="441"/>
    </row>
    <row r="151" spans="1:9" ht="14.25" x14ac:dyDescent="0.2">
      <c r="A151" s="16" t="s">
        <v>390</v>
      </c>
    </row>
    <row r="152" spans="1:9" ht="14.25" x14ac:dyDescent="0.2">
      <c r="A152" s="16" t="s">
        <v>391</v>
      </c>
    </row>
    <row r="153" spans="1:9" ht="14.25" x14ac:dyDescent="0.2">
      <c r="A153" s="16" t="s">
        <v>392</v>
      </c>
    </row>
    <row r="154" spans="1:9" x14ac:dyDescent="0.2">
      <c r="A154" s="441" t="s">
        <v>393</v>
      </c>
      <c r="B154" s="441"/>
      <c r="C154" s="441"/>
      <c r="D154" s="441"/>
      <c r="E154" s="441"/>
      <c r="F154" s="441"/>
      <c r="G154" s="441"/>
      <c r="H154" s="441"/>
      <c r="I154" s="441"/>
    </row>
    <row r="155" spans="1:9" ht="14.25" x14ac:dyDescent="0.2">
      <c r="A155" s="16" t="s">
        <v>394</v>
      </c>
    </row>
    <row r="156" spans="1:9" ht="14.25" x14ac:dyDescent="0.2">
      <c r="A156" s="130" t="s">
        <v>395</v>
      </c>
    </row>
    <row r="157" spans="1:9" ht="14.25" x14ac:dyDescent="0.2">
      <c r="A157" s="16" t="s">
        <v>396</v>
      </c>
    </row>
    <row r="158" spans="1:9" ht="14.25" x14ac:dyDescent="0.2">
      <c r="A158" s="16" t="s">
        <v>397</v>
      </c>
    </row>
    <row r="159" spans="1:9" ht="14.25" x14ac:dyDescent="0.2">
      <c r="A159" s="298" t="s">
        <v>398</v>
      </c>
    </row>
    <row r="160" spans="1:9" ht="14.25" x14ac:dyDescent="0.2">
      <c r="A160" s="298" t="s">
        <v>399</v>
      </c>
    </row>
    <row r="161" spans="1:9" ht="14.25" x14ac:dyDescent="0.2">
      <c r="A161" s="143" t="s">
        <v>400</v>
      </c>
    </row>
    <row r="162" spans="1:9" ht="14.25" x14ac:dyDescent="0.2">
      <c r="A162" s="143" t="s">
        <v>401</v>
      </c>
    </row>
    <row r="163" spans="1:9" ht="14.25" x14ac:dyDescent="0.2">
      <c r="A163" s="16" t="s">
        <v>402</v>
      </c>
    </row>
    <row r="164" spans="1:9" ht="14.25" x14ac:dyDescent="0.2">
      <c r="A164" s="16" t="s">
        <v>403</v>
      </c>
    </row>
    <row r="165" spans="1:9" ht="14.25" x14ac:dyDescent="0.2">
      <c r="A165" s="16" t="s">
        <v>404</v>
      </c>
    </row>
    <row r="166" spans="1:9" x14ac:dyDescent="0.2">
      <c r="A166" s="440" t="s">
        <v>405</v>
      </c>
      <c r="B166" s="406"/>
      <c r="C166" s="406"/>
      <c r="D166" s="406"/>
      <c r="E166" s="406"/>
      <c r="F166" s="406"/>
      <c r="G166" s="406"/>
      <c r="H166" s="406"/>
      <c r="I166" s="406"/>
    </row>
    <row r="167" spans="1:9" ht="14.25" x14ac:dyDescent="0.2">
      <c r="A167" s="130" t="s">
        <v>406</v>
      </c>
    </row>
    <row r="168" spans="1:9" ht="14.25" x14ac:dyDescent="0.2">
      <c r="A168" s="130" t="s">
        <v>407</v>
      </c>
    </row>
    <row r="169" spans="1:9" ht="14.25" x14ac:dyDescent="0.2">
      <c r="A169" s="130" t="s">
        <v>408</v>
      </c>
    </row>
    <row r="170" spans="1:9" ht="14.25" x14ac:dyDescent="0.2">
      <c r="A170" s="16" t="s">
        <v>409</v>
      </c>
    </row>
    <row r="171" spans="1:9" ht="14.25" x14ac:dyDescent="0.2">
      <c r="A171" s="364" t="s">
        <v>410</v>
      </c>
    </row>
    <row r="172" spans="1:9" ht="14.25" x14ac:dyDescent="0.2">
      <c r="A172" s="333" t="s">
        <v>411</v>
      </c>
    </row>
    <row r="173" spans="1:9" ht="14.25" x14ac:dyDescent="0.2">
      <c r="A173" s="16" t="s">
        <v>412</v>
      </c>
    </row>
    <row r="174" spans="1:9" ht="15" customHeight="1" x14ac:dyDescent="0.2">
      <c r="A174" s="16" t="s">
        <v>413</v>
      </c>
    </row>
    <row r="175" spans="1:9" ht="16.5" customHeight="1" x14ac:dyDescent="0.2">
      <c r="A175" s="445" t="s">
        <v>414</v>
      </c>
      <c r="B175" s="446"/>
      <c r="C175" s="446"/>
      <c r="D175" s="446"/>
      <c r="E175" s="446"/>
      <c r="F175" s="446"/>
      <c r="G175" s="446"/>
      <c r="H175" s="446"/>
    </row>
    <row r="176" spans="1:9" ht="14.25" x14ac:dyDescent="0.2">
      <c r="A176" s="333" t="s">
        <v>415</v>
      </c>
    </row>
    <row r="177" spans="1:9" ht="14.25" x14ac:dyDescent="0.2">
      <c r="A177" s="333" t="s">
        <v>416</v>
      </c>
    </row>
    <row r="178" spans="1:9" ht="14.25" x14ac:dyDescent="0.2">
      <c r="A178" s="16" t="s">
        <v>417</v>
      </c>
    </row>
    <row r="179" spans="1:9" ht="27.75" customHeight="1" x14ac:dyDescent="0.2">
      <c r="A179" s="440" t="s">
        <v>642</v>
      </c>
      <c r="B179" s="406"/>
      <c r="C179" s="406"/>
      <c r="D179" s="406"/>
      <c r="E179" s="406"/>
      <c r="F179" s="406"/>
      <c r="G179" s="406"/>
      <c r="H179" s="406"/>
      <c r="I179" s="406"/>
    </row>
    <row r="180" spans="1:9" ht="18" customHeight="1" x14ac:dyDescent="0.2">
      <c r="A180" s="406" t="s">
        <v>418</v>
      </c>
      <c r="B180" s="406"/>
      <c r="C180" s="406"/>
      <c r="D180" s="406"/>
      <c r="E180" s="406"/>
      <c r="F180" s="406"/>
      <c r="G180" s="345"/>
      <c r="H180" s="345"/>
      <c r="I180" s="345"/>
    </row>
    <row r="181" spans="1:9" ht="14.25" x14ac:dyDescent="0.2">
      <c r="A181" s="13" t="s">
        <v>419</v>
      </c>
    </row>
    <row r="182" spans="1:9" ht="12.75" customHeight="1" x14ac:dyDescent="0.2">
      <c r="A182" s="442" t="s">
        <v>420</v>
      </c>
      <c r="B182" s="442"/>
      <c r="C182" s="442"/>
      <c r="D182" s="442"/>
      <c r="E182" s="442"/>
      <c r="F182" s="442"/>
      <c r="G182" s="442"/>
      <c r="H182" s="442"/>
      <c r="I182" s="442"/>
    </row>
    <row r="183" spans="1:9" ht="14.25" x14ac:dyDescent="0.2">
      <c r="A183" s="338" t="s">
        <v>421</v>
      </c>
    </row>
    <row r="184" spans="1:9" ht="14.25" x14ac:dyDescent="0.2">
      <c r="A184" s="16" t="s">
        <v>422</v>
      </c>
    </row>
    <row r="185" spans="1:9" ht="14.25" x14ac:dyDescent="0.2">
      <c r="A185" s="16" t="s">
        <v>423</v>
      </c>
    </row>
    <row r="186" spans="1:9" ht="14.25" x14ac:dyDescent="0.2">
      <c r="A186" s="16" t="s">
        <v>424</v>
      </c>
    </row>
    <row r="187" spans="1:9" ht="14.25" x14ac:dyDescent="0.2">
      <c r="A187" s="16" t="s">
        <v>425</v>
      </c>
    </row>
    <row r="188" spans="1:9" ht="14.25" x14ac:dyDescent="0.2">
      <c r="A188" s="16" t="s">
        <v>426</v>
      </c>
    </row>
    <row r="189" spans="1:9" ht="14.25" x14ac:dyDescent="0.2">
      <c r="A189" s="16" t="s">
        <v>427</v>
      </c>
    </row>
    <row r="190" spans="1:9" ht="14.25" customHeight="1" x14ac:dyDescent="0.2">
      <c r="A190" s="16" t="s">
        <v>428</v>
      </c>
    </row>
    <row r="191" spans="1:9" ht="14.25" x14ac:dyDescent="0.2">
      <c r="A191" s="16" t="s">
        <v>429</v>
      </c>
    </row>
    <row r="192" spans="1:9" ht="14.25" x14ac:dyDescent="0.2">
      <c r="A192" s="16" t="s">
        <v>430</v>
      </c>
    </row>
    <row r="193" spans="1:10" ht="14.25" x14ac:dyDescent="0.2">
      <c r="A193" s="16" t="s">
        <v>431</v>
      </c>
    </row>
    <row r="194" spans="1:10" ht="14.25" x14ac:dyDescent="0.2">
      <c r="A194" s="16" t="s">
        <v>432</v>
      </c>
    </row>
    <row r="195" spans="1:10" ht="14.25" x14ac:dyDescent="0.2">
      <c r="A195" s="16" t="s">
        <v>433</v>
      </c>
    </row>
    <row r="196" spans="1:10" ht="14.25" x14ac:dyDescent="0.2">
      <c r="A196" s="16" t="s">
        <v>434</v>
      </c>
    </row>
    <row r="197" spans="1:10" ht="14.25" x14ac:dyDescent="0.2">
      <c r="A197" s="16" t="s">
        <v>435</v>
      </c>
    </row>
    <row r="198" spans="1:10" x14ac:dyDescent="0.2">
      <c r="J198" s="394"/>
    </row>
  </sheetData>
  <mergeCells count="41">
    <mergeCell ref="A150:I150"/>
    <mergeCell ref="A179:I179"/>
    <mergeCell ref="A180:F180"/>
    <mergeCell ref="A182:I182"/>
    <mergeCell ref="A56:I56"/>
    <mergeCell ref="A63:I63"/>
    <mergeCell ref="A71:I71"/>
    <mergeCell ref="A72:I72"/>
    <mergeCell ref="A166:I166"/>
    <mergeCell ref="A79:I79"/>
    <mergeCell ref="A175:H175"/>
    <mergeCell ref="A106:I106"/>
    <mergeCell ref="A93:I93"/>
    <mergeCell ref="A154:I154"/>
    <mergeCell ref="A140:I140"/>
    <mergeCell ref="A131:I131"/>
    <mergeCell ref="A55:I55"/>
    <mergeCell ref="A50:I50"/>
    <mergeCell ref="A43:I43"/>
    <mergeCell ref="A44:I44"/>
    <mergeCell ref="A135:I135"/>
    <mergeCell ref="A126:I126"/>
    <mergeCell ref="A119:I119"/>
    <mergeCell ref="A80:I80"/>
    <mergeCell ref="A118:I118"/>
    <mergeCell ref="A38:I38"/>
    <mergeCell ref="A54:I54"/>
    <mergeCell ref="B1:I1"/>
    <mergeCell ref="A51:I51"/>
    <mergeCell ref="A25:I25"/>
    <mergeCell ref="A16:I16"/>
    <mergeCell ref="A3:I3"/>
    <mergeCell ref="A22:I22"/>
    <mergeCell ref="A5:I5"/>
    <mergeCell ref="A13:I13"/>
    <mergeCell ref="A21:I21"/>
    <mergeCell ref="A28:I28"/>
    <mergeCell ref="A31:I31"/>
    <mergeCell ref="A34:I34"/>
    <mergeCell ref="A9:I9"/>
    <mergeCell ref="A39:I3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AAF8-069C-4D98-9F13-EF0FDD7B0952}">
  <dimension ref="A1:P132"/>
  <sheetViews>
    <sheetView showGridLines="0" zoomScale="80" zoomScaleNormal="80" workbookViewId="0">
      <pane ySplit="2" topLeftCell="A3" activePane="bottomLeft" state="frozen"/>
      <selection pane="bottomLeft" activeCell="B1" sqref="B1:I1"/>
    </sheetView>
  </sheetViews>
  <sheetFormatPr defaultColWidth="9.140625" defaultRowHeight="12.75" x14ac:dyDescent="0.2"/>
  <cols>
    <col min="1" max="1" width="76.85546875" style="137" customWidth="1"/>
    <col min="2" max="9" width="27.140625" style="17" customWidth="1"/>
    <col min="10" max="10" width="25.28515625" style="13" customWidth="1"/>
    <col min="11" max="12" width="15.85546875" style="13" customWidth="1"/>
    <col min="13" max="13" width="11.5703125" style="13" bestFit="1" customWidth="1"/>
    <col min="14" max="14" width="22.42578125" style="13" customWidth="1"/>
    <col min="15" max="15" width="42.140625" style="138" customWidth="1"/>
    <col min="16" max="16384" width="9.140625" style="13"/>
  </cols>
  <sheetData>
    <row r="1" spans="1:15" ht="68.25" customHeight="1" x14ac:dyDescent="0.2">
      <c r="A1" s="454"/>
      <c r="B1" s="403" t="s">
        <v>644</v>
      </c>
      <c r="C1" s="403"/>
      <c r="D1" s="403"/>
      <c r="E1" s="403"/>
      <c r="F1" s="403"/>
      <c r="G1" s="403"/>
      <c r="H1" s="403"/>
      <c r="I1" s="403"/>
      <c r="O1" s="13"/>
    </row>
    <row r="2" spans="1:15" ht="17.45" customHeight="1" x14ac:dyDescent="0.2">
      <c r="A2" s="455"/>
      <c r="B2" s="144" t="s">
        <v>1</v>
      </c>
      <c r="C2" s="144">
        <v>2022</v>
      </c>
      <c r="D2" s="144">
        <v>2021</v>
      </c>
      <c r="E2" s="144">
        <v>2020</v>
      </c>
      <c r="F2" s="144">
        <v>2019</v>
      </c>
      <c r="G2" s="144">
        <v>2018</v>
      </c>
      <c r="H2" s="144">
        <v>2017</v>
      </c>
      <c r="I2" s="144">
        <v>2016</v>
      </c>
      <c r="O2" s="13"/>
    </row>
    <row r="3" spans="1:15" s="21" customFormat="1" ht="19.5" customHeight="1" x14ac:dyDescent="0.3">
      <c r="A3" s="407" t="s">
        <v>436</v>
      </c>
      <c r="B3" s="408"/>
      <c r="C3" s="408"/>
      <c r="D3" s="408"/>
      <c r="E3" s="408"/>
      <c r="F3" s="408"/>
      <c r="G3" s="408"/>
      <c r="H3" s="408"/>
      <c r="I3" s="409"/>
    </row>
    <row r="4" spans="1:15" s="21" customFormat="1" ht="19.5" customHeight="1" x14ac:dyDescent="0.3">
      <c r="A4" s="456" t="s">
        <v>437</v>
      </c>
      <c r="B4" s="432"/>
      <c r="C4" s="432"/>
      <c r="D4" s="432"/>
      <c r="E4" s="432"/>
      <c r="F4" s="432"/>
      <c r="G4" s="432"/>
      <c r="H4" s="432"/>
      <c r="I4" s="433"/>
    </row>
    <row r="5" spans="1:15" s="21" customFormat="1" ht="19.5" customHeight="1" x14ac:dyDescent="0.3">
      <c r="A5" s="96"/>
      <c r="B5" s="24" t="s">
        <v>438</v>
      </c>
      <c r="C5" s="24">
        <v>2022</v>
      </c>
      <c r="D5" s="24">
        <v>2021</v>
      </c>
      <c r="E5" s="24">
        <v>2020</v>
      </c>
      <c r="F5" s="24">
        <v>2019</v>
      </c>
      <c r="G5" s="24">
        <v>2018</v>
      </c>
      <c r="H5" s="24">
        <v>2017</v>
      </c>
      <c r="I5" s="24">
        <v>2016</v>
      </c>
    </row>
    <row r="6" spans="1:15" s="21" customFormat="1" ht="25.5" x14ac:dyDescent="0.3">
      <c r="A6" s="36" t="s">
        <v>439</v>
      </c>
      <c r="B6" s="37" t="s">
        <v>126</v>
      </c>
      <c r="C6" s="248" t="s">
        <v>440</v>
      </c>
      <c r="D6" s="106">
        <v>34.9</v>
      </c>
      <c r="E6" s="106">
        <v>15.7</v>
      </c>
      <c r="F6" s="106">
        <v>14.1</v>
      </c>
      <c r="G6" s="106">
        <v>12.3</v>
      </c>
      <c r="H6" s="107" t="s">
        <v>441</v>
      </c>
      <c r="I6" s="107" t="s">
        <v>441</v>
      </c>
    </row>
    <row r="7" spans="1:15" s="21" customFormat="1" ht="14.25" x14ac:dyDescent="0.3">
      <c r="A7" s="36" t="s">
        <v>442</v>
      </c>
      <c r="B7" s="37" t="s">
        <v>126</v>
      </c>
      <c r="C7" s="249">
        <v>112.9</v>
      </c>
      <c r="D7" s="106">
        <v>77</v>
      </c>
      <c r="E7" s="38" t="s">
        <v>5</v>
      </c>
      <c r="F7" s="38" t="s">
        <v>5</v>
      </c>
      <c r="G7" s="81" t="s">
        <v>5</v>
      </c>
      <c r="H7" s="108"/>
      <c r="I7" s="108"/>
    </row>
    <row r="8" spans="1:15" s="21" customFormat="1" ht="14.25" x14ac:dyDescent="0.3">
      <c r="A8" s="36" t="s">
        <v>442</v>
      </c>
      <c r="B8" s="37" t="s">
        <v>443</v>
      </c>
      <c r="C8" s="38">
        <v>0.376</v>
      </c>
      <c r="D8" s="38">
        <v>0.25700000000000001</v>
      </c>
      <c r="E8" s="38" t="s">
        <v>5</v>
      </c>
      <c r="F8" s="38" t="s">
        <v>5</v>
      </c>
      <c r="G8" s="81" t="s">
        <v>5</v>
      </c>
      <c r="H8" s="109"/>
      <c r="I8" s="109"/>
    </row>
    <row r="9" spans="1:15" s="21" customFormat="1" x14ac:dyDescent="0.3">
      <c r="A9" s="241"/>
      <c r="B9" s="242"/>
      <c r="C9" s="242"/>
      <c r="D9" s="243"/>
      <c r="E9" s="244"/>
      <c r="F9" s="244"/>
      <c r="G9" s="245"/>
      <c r="H9" s="246"/>
      <c r="I9" s="247"/>
    </row>
    <row r="10" spans="1:15" s="21" customFormat="1" ht="18.75" x14ac:dyDescent="0.3">
      <c r="A10" s="100" t="s">
        <v>444</v>
      </c>
      <c r="B10" s="101"/>
      <c r="C10" s="101"/>
      <c r="D10" s="101"/>
      <c r="E10" s="113"/>
      <c r="F10" s="101"/>
      <c r="G10" s="101"/>
      <c r="H10" s="101"/>
      <c r="I10" s="102"/>
    </row>
    <row r="11" spans="1:15" s="21" customFormat="1" x14ac:dyDescent="0.3">
      <c r="A11" s="96"/>
      <c r="B11" s="24" t="s">
        <v>438</v>
      </c>
      <c r="C11" s="24">
        <v>2022</v>
      </c>
      <c r="D11" s="24">
        <v>2021</v>
      </c>
      <c r="E11" s="24">
        <v>2020</v>
      </c>
      <c r="F11" s="24">
        <v>2019</v>
      </c>
      <c r="G11" s="24">
        <v>2018</v>
      </c>
      <c r="H11" s="24">
        <v>2017</v>
      </c>
      <c r="I11" s="24">
        <v>2016</v>
      </c>
    </row>
    <row r="12" spans="1:15" s="21" customFormat="1" ht="14.25" x14ac:dyDescent="0.3">
      <c r="A12" s="36" t="s">
        <v>445</v>
      </c>
      <c r="B12" s="37" t="s">
        <v>159</v>
      </c>
      <c r="C12" s="106">
        <v>534.6</v>
      </c>
      <c r="D12" s="106">
        <v>330.3</v>
      </c>
      <c r="E12" s="106">
        <v>117.6</v>
      </c>
      <c r="F12" s="106">
        <v>100.3</v>
      </c>
      <c r="G12" s="106">
        <v>106.3</v>
      </c>
      <c r="H12" s="106">
        <v>62.2</v>
      </c>
      <c r="I12" s="106">
        <v>84.9</v>
      </c>
    </row>
    <row r="13" spans="1:15" s="21" customFormat="1" ht="14.25" x14ac:dyDescent="0.3">
      <c r="A13" s="36" t="s">
        <v>446</v>
      </c>
      <c r="B13" s="37" t="s">
        <v>159</v>
      </c>
      <c r="C13" s="106">
        <v>79.3</v>
      </c>
      <c r="D13" s="106">
        <v>102</v>
      </c>
      <c r="E13" s="106">
        <v>20.6</v>
      </c>
      <c r="F13" s="106">
        <v>20.3</v>
      </c>
      <c r="G13" s="106">
        <v>19</v>
      </c>
      <c r="H13" s="106">
        <v>22.9</v>
      </c>
      <c r="I13" s="106">
        <v>15.1</v>
      </c>
    </row>
    <row r="14" spans="1:15" s="21" customFormat="1" ht="14.25" x14ac:dyDescent="0.3">
      <c r="A14" s="36" t="s">
        <v>447</v>
      </c>
      <c r="B14" s="37" t="s">
        <v>159</v>
      </c>
      <c r="C14" s="106">
        <v>908.4</v>
      </c>
      <c r="D14" s="106">
        <v>905</v>
      </c>
      <c r="E14" s="106">
        <v>739</v>
      </c>
      <c r="F14" s="106">
        <v>760.5</v>
      </c>
      <c r="G14" s="106">
        <v>392.5</v>
      </c>
      <c r="H14" s="106">
        <v>367.9</v>
      </c>
      <c r="I14" s="106">
        <v>361.5</v>
      </c>
    </row>
    <row r="15" spans="1:15" s="21" customFormat="1" ht="14.25" x14ac:dyDescent="0.3">
      <c r="A15" s="36" t="s">
        <v>448</v>
      </c>
      <c r="B15" s="37" t="s">
        <v>159</v>
      </c>
      <c r="C15" s="74" t="s">
        <v>449</v>
      </c>
      <c r="D15" s="106" t="s">
        <v>450</v>
      </c>
      <c r="E15" s="106" t="s">
        <v>451</v>
      </c>
      <c r="F15" s="106" t="s">
        <v>452</v>
      </c>
      <c r="G15" s="106" t="s">
        <v>453</v>
      </c>
      <c r="H15" s="106" t="s">
        <v>454</v>
      </c>
      <c r="I15" s="106" t="s">
        <v>455</v>
      </c>
    </row>
    <row r="16" spans="1:15" s="21" customFormat="1" x14ac:dyDescent="0.3">
      <c r="A16" s="241"/>
      <c r="B16" s="242"/>
      <c r="C16" s="242"/>
      <c r="D16" s="243"/>
      <c r="E16" s="301"/>
      <c r="F16" s="301"/>
      <c r="G16" s="302"/>
      <c r="H16" s="303"/>
      <c r="I16" s="304"/>
    </row>
    <row r="17" spans="1:10" s="21" customFormat="1" ht="18" x14ac:dyDescent="0.3">
      <c r="A17" s="412" t="s">
        <v>456</v>
      </c>
      <c r="B17" s="412"/>
      <c r="C17" s="412"/>
      <c r="D17" s="412"/>
      <c r="E17" s="305"/>
      <c r="F17" s="305"/>
      <c r="G17" s="306"/>
      <c r="H17" s="306"/>
      <c r="I17" s="306"/>
    </row>
    <row r="18" spans="1:10" s="21" customFormat="1" ht="15.75" x14ac:dyDescent="0.3">
      <c r="A18" s="457" t="s">
        <v>457</v>
      </c>
      <c r="B18" s="457"/>
      <c r="C18" s="457"/>
      <c r="D18" s="457"/>
      <c r="E18" s="323"/>
      <c r="F18" s="323"/>
      <c r="G18" s="84"/>
      <c r="H18" s="84"/>
      <c r="I18" s="84"/>
    </row>
    <row r="19" spans="1:10" s="26" customFormat="1" ht="21" customHeight="1" x14ac:dyDescent="0.3">
      <c r="A19" s="23" t="s">
        <v>458</v>
      </c>
      <c r="B19" s="114" t="s">
        <v>459</v>
      </c>
      <c r="C19" s="115" t="s">
        <v>460</v>
      </c>
      <c r="D19" s="115" t="s">
        <v>461</v>
      </c>
      <c r="E19" s="311"/>
      <c r="F19" s="84"/>
    </row>
    <row r="20" spans="1:10" s="21" customFormat="1" ht="21" customHeight="1" x14ac:dyDescent="0.3">
      <c r="A20" s="36" t="s">
        <v>462</v>
      </c>
      <c r="B20" s="37">
        <v>0</v>
      </c>
      <c r="C20" s="37">
        <v>0</v>
      </c>
      <c r="D20" s="116">
        <v>0</v>
      </c>
      <c r="E20" s="311"/>
      <c r="F20" s="84"/>
    </row>
    <row r="21" spans="1:10" s="21" customFormat="1" ht="21" customHeight="1" x14ac:dyDescent="0.3">
      <c r="A21" s="36" t="s">
        <v>463</v>
      </c>
      <c r="B21" s="37">
        <v>0</v>
      </c>
      <c r="C21" s="37">
        <v>1</v>
      </c>
      <c r="D21" s="116">
        <v>2</v>
      </c>
      <c r="E21" s="311"/>
      <c r="F21" s="84"/>
    </row>
    <row r="22" spans="1:10" s="21" customFormat="1" ht="21" customHeight="1" x14ac:dyDescent="0.3">
      <c r="A22" s="36" t="s">
        <v>464</v>
      </c>
      <c r="B22" s="37">
        <v>0</v>
      </c>
      <c r="C22" s="37">
        <v>1</v>
      </c>
      <c r="D22" s="116">
        <v>0</v>
      </c>
      <c r="E22" s="311"/>
      <c r="F22" s="84"/>
    </row>
    <row r="23" spans="1:10" s="21" customFormat="1" ht="21" customHeight="1" x14ac:dyDescent="0.3">
      <c r="A23" s="36" t="s">
        <v>465</v>
      </c>
      <c r="B23" s="37">
        <v>1</v>
      </c>
      <c r="C23" s="37">
        <v>18</v>
      </c>
      <c r="D23" s="116">
        <v>0</v>
      </c>
      <c r="E23" s="311"/>
      <c r="F23" s="84"/>
    </row>
    <row r="24" spans="1:10" s="21" customFormat="1" ht="21" customHeight="1" x14ac:dyDescent="0.3">
      <c r="A24" s="36" t="s">
        <v>466</v>
      </c>
      <c r="B24" s="37">
        <v>0</v>
      </c>
      <c r="C24" s="37">
        <v>0</v>
      </c>
      <c r="D24" s="116">
        <v>0</v>
      </c>
      <c r="E24" s="311"/>
      <c r="F24" s="84"/>
    </row>
    <row r="25" spans="1:10" s="26" customFormat="1" ht="21" customHeight="1" x14ac:dyDescent="0.3">
      <c r="A25" s="23" t="s">
        <v>467</v>
      </c>
      <c r="B25" s="114"/>
      <c r="C25" s="114"/>
      <c r="D25" s="115"/>
      <c r="E25" s="311"/>
      <c r="F25" s="84"/>
      <c r="G25" s="22"/>
      <c r="H25" s="22"/>
      <c r="I25" s="22"/>
      <c r="J25" s="62"/>
    </row>
    <row r="26" spans="1:10" s="21" customFormat="1" ht="21" customHeight="1" x14ac:dyDescent="0.3">
      <c r="A26" s="36" t="s">
        <v>468</v>
      </c>
      <c r="B26" s="37">
        <v>1</v>
      </c>
      <c r="C26" s="37">
        <v>18</v>
      </c>
      <c r="D26" s="116">
        <v>2</v>
      </c>
      <c r="E26" s="311"/>
      <c r="F26" s="84"/>
      <c r="G26" s="84"/>
      <c r="H26" s="84"/>
      <c r="I26" s="84"/>
    </row>
    <row r="27" spans="1:10" s="21" customFormat="1" ht="21" customHeight="1" x14ac:dyDescent="0.3">
      <c r="A27" s="36" t="s">
        <v>469</v>
      </c>
      <c r="B27" s="37">
        <v>0</v>
      </c>
      <c r="C27" s="37">
        <v>1</v>
      </c>
      <c r="D27" s="116">
        <v>0</v>
      </c>
      <c r="E27" s="311"/>
      <c r="F27" s="84"/>
      <c r="G27" s="84"/>
      <c r="H27" s="84"/>
      <c r="I27" s="84"/>
    </row>
    <row r="28" spans="1:10" s="21" customFormat="1" ht="21" customHeight="1" x14ac:dyDescent="0.3">
      <c r="A28" s="36" t="s">
        <v>470</v>
      </c>
      <c r="B28" s="37">
        <v>0</v>
      </c>
      <c r="C28" s="37">
        <v>1</v>
      </c>
      <c r="D28" s="116">
        <v>0</v>
      </c>
      <c r="E28" s="311"/>
      <c r="F28" s="84"/>
      <c r="G28" s="84"/>
      <c r="H28" s="84"/>
      <c r="I28" s="84"/>
    </row>
    <row r="29" spans="1:10" s="26" customFormat="1" ht="21" customHeight="1" x14ac:dyDescent="0.3">
      <c r="A29" s="23" t="s">
        <v>471</v>
      </c>
      <c r="B29" s="114"/>
      <c r="C29" s="114"/>
      <c r="D29" s="115"/>
      <c r="E29" s="311"/>
      <c r="F29" s="84"/>
      <c r="G29" s="22"/>
      <c r="H29" s="22"/>
      <c r="I29" s="22"/>
      <c r="J29" s="62"/>
    </row>
    <row r="30" spans="1:10" s="21" customFormat="1" ht="21" customHeight="1" x14ac:dyDescent="0.3">
      <c r="A30" s="36" t="s">
        <v>472</v>
      </c>
      <c r="B30" s="37">
        <v>1</v>
      </c>
      <c r="C30" s="37">
        <v>20</v>
      </c>
      <c r="D30" s="116">
        <v>2</v>
      </c>
      <c r="E30" s="311"/>
      <c r="F30" s="84"/>
      <c r="G30" s="84"/>
      <c r="H30" s="84"/>
      <c r="I30" s="84"/>
    </row>
    <row r="31" spans="1:10" s="21" customFormat="1" ht="21" customHeight="1" x14ac:dyDescent="0.3">
      <c r="A31" s="36" t="s">
        <v>473</v>
      </c>
      <c r="B31" s="37">
        <v>0</v>
      </c>
      <c r="C31" s="37">
        <v>0</v>
      </c>
      <c r="D31" s="116">
        <v>0</v>
      </c>
      <c r="E31" s="311"/>
      <c r="F31" s="84"/>
      <c r="G31" s="84"/>
      <c r="H31" s="84"/>
      <c r="I31" s="84"/>
    </row>
    <row r="32" spans="1:10" s="26" customFormat="1" ht="21" customHeight="1" x14ac:dyDescent="0.3">
      <c r="A32" s="23" t="s">
        <v>474</v>
      </c>
      <c r="B32" s="114"/>
      <c r="C32" s="114"/>
      <c r="D32" s="115"/>
      <c r="E32" s="311"/>
      <c r="F32" s="84"/>
      <c r="G32" s="22"/>
      <c r="H32" s="22"/>
      <c r="I32" s="22"/>
      <c r="J32" s="62"/>
    </row>
    <row r="33" spans="1:10" s="21" customFormat="1" ht="21" customHeight="1" x14ac:dyDescent="0.3">
      <c r="A33" s="36" t="s">
        <v>475</v>
      </c>
      <c r="B33" s="37">
        <v>1</v>
      </c>
      <c r="C33" s="37">
        <v>20</v>
      </c>
      <c r="D33" s="116">
        <v>2</v>
      </c>
      <c r="E33" s="311"/>
      <c r="F33" s="84"/>
      <c r="G33" s="84"/>
      <c r="H33" s="84"/>
      <c r="I33" s="84"/>
    </row>
    <row r="34" spans="1:10" s="21" customFormat="1" ht="21" customHeight="1" x14ac:dyDescent="0.3">
      <c r="A34" s="36" t="s">
        <v>476</v>
      </c>
      <c r="B34" s="37">
        <v>0</v>
      </c>
      <c r="C34" s="37">
        <v>0</v>
      </c>
      <c r="D34" s="116">
        <v>0</v>
      </c>
      <c r="E34" s="311"/>
      <c r="F34" s="84"/>
      <c r="G34" s="84"/>
      <c r="H34" s="84"/>
      <c r="I34" s="84"/>
    </row>
    <row r="35" spans="1:10" s="26" customFormat="1" ht="21" customHeight="1" x14ac:dyDescent="0.3">
      <c r="A35" s="36" t="s">
        <v>477</v>
      </c>
      <c r="B35" s="39">
        <v>1</v>
      </c>
      <c r="C35" s="39">
        <v>20</v>
      </c>
      <c r="D35" s="39">
        <v>2</v>
      </c>
      <c r="E35" s="312"/>
      <c r="F35" s="310"/>
      <c r="G35" s="22"/>
      <c r="H35" s="22"/>
      <c r="I35" s="22"/>
      <c r="J35" s="62"/>
    </row>
    <row r="36" spans="1:10" s="26" customFormat="1" ht="21" customHeight="1" x14ac:dyDescent="0.3">
      <c r="A36" s="99"/>
      <c r="B36" s="310"/>
      <c r="C36" s="310"/>
      <c r="D36" s="310"/>
      <c r="E36" s="310"/>
      <c r="F36" s="310"/>
      <c r="G36" s="22"/>
      <c r="H36" s="22"/>
      <c r="I36" s="22"/>
      <c r="J36" s="62"/>
    </row>
    <row r="37" spans="1:10" s="21" customFormat="1" ht="15.75" x14ac:dyDescent="0.3">
      <c r="A37" s="451" t="s">
        <v>478</v>
      </c>
      <c r="B37" s="451"/>
      <c r="C37" s="452"/>
      <c r="D37" s="453"/>
      <c r="E37" s="323"/>
      <c r="F37" s="323"/>
      <c r="G37" s="84"/>
      <c r="H37" s="84"/>
      <c r="I37" s="84"/>
    </row>
    <row r="38" spans="1:10" s="26" customFormat="1" ht="21" customHeight="1" x14ac:dyDescent="0.3">
      <c r="A38" s="449" t="s">
        <v>458</v>
      </c>
      <c r="B38" s="449"/>
      <c r="C38" s="84"/>
      <c r="D38" s="84"/>
      <c r="E38" s="84"/>
      <c r="F38" s="84"/>
    </row>
    <row r="39" spans="1:10" s="26" customFormat="1" ht="21" customHeight="1" x14ac:dyDescent="0.3">
      <c r="A39" s="324" t="s">
        <v>462</v>
      </c>
      <c r="B39" s="325">
        <v>0</v>
      </c>
      <c r="C39" s="84"/>
      <c r="D39" s="84"/>
      <c r="E39" s="84"/>
      <c r="F39" s="84"/>
    </row>
    <row r="40" spans="1:10" s="26" customFormat="1" ht="21" customHeight="1" x14ac:dyDescent="0.3">
      <c r="A40" s="324" t="s">
        <v>463</v>
      </c>
      <c r="B40" s="325">
        <v>0</v>
      </c>
      <c r="C40" s="84"/>
      <c r="D40" s="84"/>
      <c r="E40" s="84"/>
      <c r="F40" s="84"/>
    </row>
    <row r="41" spans="1:10" s="26" customFormat="1" ht="21" customHeight="1" x14ac:dyDescent="0.3">
      <c r="A41" s="324" t="s">
        <v>464</v>
      </c>
      <c r="B41" s="325">
        <v>0</v>
      </c>
      <c r="C41" s="84"/>
      <c r="D41" s="84"/>
      <c r="E41" s="84"/>
      <c r="F41" s="84"/>
    </row>
    <row r="42" spans="1:10" s="26" customFormat="1" ht="21" customHeight="1" x14ac:dyDescent="0.3">
      <c r="A42" s="324" t="s">
        <v>465</v>
      </c>
      <c r="B42" s="325">
        <v>2</v>
      </c>
      <c r="C42" s="84"/>
      <c r="D42" s="84"/>
      <c r="E42" s="84"/>
      <c r="F42" s="84"/>
    </row>
    <row r="43" spans="1:10" s="26" customFormat="1" ht="21" customHeight="1" x14ac:dyDescent="0.3">
      <c r="A43" s="324" t="s">
        <v>466</v>
      </c>
      <c r="B43" s="325">
        <v>0</v>
      </c>
      <c r="C43" s="84"/>
      <c r="D43" s="84"/>
      <c r="E43" s="84"/>
      <c r="F43" s="84"/>
    </row>
    <row r="44" spans="1:10" s="26" customFormat="1" ht="21" customHeight="1" x14ac:dyDescent="0.3">
      <c r="A44" s="449" t="s">
        <v>467</v>
      </c>
      <c r="B44" s="449"/>
      <c r="C44" s="84"/>
      <c r="D44" s="84"/>
      <c r="E44" s="84"/>
      <c r="F44" s="84"/>
    </row>
    <row r="45" spans="1:10" s="26" customFormat="1" ht="21" customHeight="1" x14ac:dyDescent="0.3">
      <c r="A45" s="324" t="s">
        <v>468</v>
      </c>
      <c r="B45" s="325">
        <v>1</v>
      </c>
      <c r="C45" s="84"/>
      <c r="D45" s="84"/>
      <c r="E45" s="84"/>
      <c r="F45" s="84"/>
    </row>
    <row r="46" spans="1:10" s="26" customFormat="1" ht="21" customHeight="1" x14ac:dyDescent="0.3">
      <c r="A46" s="324" t="s">
        <v>469</v>
      </c>
      <c r="B46" s="325">
        <v>1</v>
      </c>
      <c r="C46" s="84"/>
      <c r="D46" s="84"/>
      <c r="E46" s="84"/>
      <c r="F46" s="84"/>
    </row>
    <row r="47" spans="1:10" s="26" customFormat="1" ht="21" customHeight="1" x14ac:dyDescent="0.3">
      <c r="A47" s="324" t="s">
        <v>470</v>
      </c>
      <c r="B47" s="325">
        <v>0</v>
      </c>
      <c r="C47" s="84"/>
      <c r="D47" s="84"/>
      <c r="E47" s="84"/>
      <c r="F47" s="84"/>
    </row>
    <row r="48" spans="1:10" s="26" customFormat="1" ht="21" customHeight="1" x14ac:dyDescent="0.3">
      <c r="A48" s="449" t="s">
        <v>471</v>
      </c>
      <c r="B48" s="449"/>
      <c r="C48" s="84"/>
      <c r="D48" s="84"/>
      <c r="E48" s="84"/>
      <c r="F48" s="84"/>
    </row>
    <row r="49" spans="1:9" s="26" customFormat="1" ht="21" customHeight="1" x14ac:dyDescent="0.3">
      <c r="A49" s="324" t="s">
        <v>472</v>
      </c>
      <c r="B49" s="325">
        <v>2</v>
      </c>
      <c r="C49" s="84"/>
      <c r="D49" s="84"/>
      <c r="E49" s="84"/>
      <c r="F49" s="84"/>
    </row>
    <row r="50" spans="1:9" s="26" customFormat="1" ht="21" customHeight="1" x14ac:dyDescent="0.3">
      <c r="A50" s="324" t="s">
        <v>473</v>
      </c>
      <c r="B50" s="325">
        <v>0</v>
      </c>
      <c r="C50" s="84"/>
      <c r="D50" s="84"/>
      <c r="E50" s="84"/>
      <c r="F50" s="84"/>
    </row>
    <row r="51" spans="1:9" s="26" customFormat="1" ht="21" customHeight="1" x14ac:dyDescent="0.3">
      <c r="A51" s="326" t="s">
        <v>479</v>
      </c>
      <c r="B51" s="325">
        <v>2</v>
      </c>
      <c r="C51" s="84"/>
      <c r="D51" s="84"/>
      <c r="E51" s="84"/>
      <c r="F51" s="84"/>
    </row>
    <row r="52" spans="1:9" s="26" customFormat="1" ht="21" customHeight="1" x14ac:dyDescent="0.3">
      <c r="A52" s="99"/>
      <c r="B52" s="84"/>
      <c r="C52" s="84"/>
      <c r="D52" s="84"/>
      <c r="E52" s="84"/>
      <c r="F52" s="84"/>
    </row>
    <row r="53" spans="1:9" s="21" customFormat="1" ht="15" x14ac:dyDescent="0.3">
      <c r="A53" s="117" t="s">
        <v>20</v>
      </c>
      <c r="B53" s="118"/>
      <c r="C53" s="118"/>
      <c r="D53" s="118"/>
      <c r="E53" s="118"/>
      <c r="F53" s="118"/>
      <c r="G53" s="118"/>
      <c r="H53" s="119"/>
      <c r="I53" s="119"/>
    </row>
    <row r="54" spans="1:9" s="21" customFormat="1" ht="15" x14ac:dyDescent="0.2">
      <c r="A54" s="13" t="s">
        <v>387</v>
      </c>
      <c r="B54" s="118"/>
      <c r="C54" s="118"/>
      <c r="D54" s="118"/>
      <c r="E54" s="118"/>
      <c r="F54" s="118"/>
      <c r="G54" s="118"/>
      <c r="H54" s="120"/>
      <c r="I54" s="120"/>
    </row>
    <row r="55" spans="1:9" s="21" customFormat="1" ht="14.25" x14ac:dyDescent="0.2">
      <c r="A55" s="15" t="s">
        <v>480</v>
      </c>
      <c r="B55" s="118"/>
      <c r="C55" s="118"/>
      <c r="D55" s="118"/>
      <c r="E55" s="135"/>
      <c r="F55" s="118"/>
      <c r="G55" s="118"/>
      <c r="H55" s="118"/>
      <c r="I55" s="118"/>
    </row>
    <row r="56" spans="1:9" s="21" customFormat="1" ht="14.25" x14ac:dyDescent="0.2">
      <c r="A56" s="15" t="s">
        <v>481</v>
      </c>
      <c r="B56" s="118"/>
      <c r="C56" s="118"/>
      <c r="D56" s="118"/>
      <c r="E56" s="135"/>
      <c r="F56" s="118"/>
      <c r="G56" s="118"/>
      <c r="H56" s="118"/>
      <c r="I56" s="118"/>
    </row>
    <row r="57" spans="1:9" s="21" customFormat="1" ht="14.25" x14ac:dyDescent="0.3">
      <c r="A57" s="121" t="s">
        <v>482</v>
      </c>
      <c r="B57" s="118"/>
      <c r="C57" s="118"/>
      <c r="D57" s="118"/>
      <c r="E57" s="135"/>
      <c r="F57" s="118"/>
      <c r="G57" s="118"/>
      <c r="H57" s="118"/>
      <c r="I57" s="118"/>
    </row>
    <row r="58" spans="1:9" s="21" customFormat="1" ht="14.25" x14ac:dyDescent="0.3">
      <c r="A58" s="121" t="s">
        <v>483</v>
      </c>
      <c r="B58" s="118"/>
      <c r="C58" s="118"/>
      <c r="D58" s="118"/>
      <c r="E58" s="135"/>
      <c r="F58" s="118"/>
      <c r="G58" s="118"/>
      <c r="H58" s="118"/>
      <c r="I58" s="118"/>
    </row>
    <row r="59" spans="1:9" s="21" customFormat="1" ht="15" x14ac:dyDescent="0.2">
      <c r="A59" s="130" t="s">
        <v>484</v>
      </c>
      <c r="B59" s="127"/>
      <c r="C59" s="127"/>
      <c r="D59" s="127"/>
      <c r="E59" s="127"/>
      <c r="F59" s="127"/>
      <c r="G59" s="129"/>
      <c r="H59" s="118"/>
      <c r="I59" s="136"/>
    </row>
    <row r="60" spans="1:9" s="21" customFormat="1" ht="25.5" customHeight="1" x14ac:dyDescent="0.3">
      <c r="A60" s="442" t="s">
        <v>485</v>
      </c>
      <c r="B60" s="442"/>
      <c r="C60" s="442"/>
      <c r="D60" s="442"/>
      <c r="E60" s="442"/>
      <c r="F60" s="442"/>
      <c r="G60" s="84"/>
      <c r="H60" s="84"/>
      <c r="I60" s="84"/>
    </row>
    <row r="61" spans="1:9" s="21" customFormat="1" x14ac:dyDescent="0.3">
      <c r="A61" s="442" t="s">
        <v>486</v>
      </c>
      <c r="B61" s="442"/>
      <c r="C61" s="442"/>
      <c r="D61" s="442"/>
      <c r="E61" s="442"/>
      <c r="F61" s="442"/>
      <c r="G61" s="84"/>
      <c r="H61" s="84"/>
      <c r="I61" s="84"/>
    </row>
    <row r="62" spans="1:9" s="21" customFormat="1" ht="12.75" customHeight="1" x14ac:dyDescent="0.3">
      <c r="A62" s="442" t="s">
        <v>487</v>
      </c>
      <c r="B62" s="442"/>
      <c r="C62" s="442"/>
      <c r="D62" s="442"/>
      <c r="E62" s="442"/>
      <c r="F62" s="442"/>
      <c r="G62" s="84"/>
      <c r="H62" s="84"/>
      <c r="I62" s="84"/>
    </row>
    <row r="63" spans="1:9" s="21" customFormat="1" ht="27" customHeight="1" x14ac:dyDescent="0.3">
      <c r="A63" s="442" t="s">
        <v>488</v>
      </c>
      <c r="B63" s="442"/>
      <c r="C63" s="442"/>
      <c r="D63" s="442"/>
      <c r="E63" s="442"/>
      <c r="F63" s="442"/>
      <c r="G63" s="84"/>
      <c r="H63" s="84"/>
      <c r="I63" s="84"/>
    </row>
    <row r="64" spans="1:9" s="21" customFormat="1" ht="12.75" customHeight="1" x14ac:dyDescent="0.3">
      <c r="A64" s="442" t="s">
        <v>489</v>
      </c>
      <c r="B64" s="442"/>
      <c r="C64" s="442"/>
      <c r="D64" s="442"/>
      <c r="E64" s="442"/>
      <c r="F64" s="442"/>
      <c r="G64" s="442"/>
      <c r="H64" s="442"/>
      <c r="I64" s="442"/>
    </row>
    <row r="65" spans="1:9" s="21" customFormat="1" x14ac:dyDescent="0.3">
      <c r="A65" s="86"/>
      <c r="B65" s="84"/>
      <c r="C65" s="84"/>
      <c r="D65" s="84"/>
      <c r="E65" s="84"/>
      <c r="F65" s="84"/>
      <c r="G65" s="84"/>
      <c r="H65" s="84"/>
      <c r="I65" s="84"/>
    </row>
    <row r="66" spans="1:9" s="21" customFormat="1" x14ac:dyDescent="0.3">
      <c r="A66" s="450"/>
      <c r="B66" s="450"/>
      <c r="C66" s="450"/>
      <c r="D66" s="450"/>
      <c r="E66" s="450"/>
      <c r="F66" s="450"/>
      <c r="G66" s="84"/>
      <c r="H66" s="84"/>
      <c r="I66" s="84"/>
    </row>
    <row r="67" spans="1:9" s="21" customFormat="1" x14ac:dyDescent="0.3">
      <c r="A67" s="99"/>
      <c r="B67" s="84"/>
      <c r="C67" s="84"/>
      <c r="D67" s="84"/>
      <c r="E67" s="84"/>
      <c r="F67" s="84"/>
      <c r="G67" s="84"/>
      <c r="H67" s="84"/>
      <c r="I67" s="84"/>
    </row>
    <row r="68" spans="1:9" s="21" customFormat="1" x14ac:dyDescent="0.3">
      <c r="A68" s="99"/>
      <c r="B68" s="84"/>
      <c r="C68" s="84"/>
      <c r="D68" s="84"/>
      <c r="E68" s="84"/>
      <c r="F68" s="84"/>
      <c r="G68" s="84"/>
      <c r="H68" s="84"/>
      <c r="I68" s="84"/>
    </row>
    <row r="69" spans="1:9" s="21" customFormat="1" x14ac:dyDescent="0.3">
      <c r="A69" s="99"/>
      <c r="B69" s="84"/>
      <c r="C69" s="84"/>
      <c r="D69" s="84"/>
      <c r="E69" s="84"/>
      <c r="F69" s="84"/>
      <c r="G69" s="84"/>
      <c r="H69" s="84"/>
      <c r="I69" s="84"/>
    </row>
    <row r="70" spans="1:9" s="21" customFormat="1" x14ac:dyDescent="0.3">
      <c r="A70" s="99"/>
      <c r="B70" s="84"/>
      <c r="C70" s="84"/>
      <c r="D70" s="84"/>
      <c r="E70" s="84"/>
      <c r="F70" s="84"/>
      <c r="G70" s="84"/>
      <c r="H70" s="84"/>
      <c r="I70" s="84"/>
    </row>
    <row r="71" spans="1:9" s="21" customFormat="1" x14ac:dyDescent="0.3">
      <c r="A71" s="99"/>
      <c r="B71" s="84"/>
      <c r="C71" s="84"/>
      <c r="D71" s="84"/>
      <c r="E71" s="84"/>
      <c r="F71" s="84"/>
      <c r="G71" s="84"/>
      <c r="H71" s="84"/>
      <c r="I71" s="84"/>
    </row>
    <row r="72" spans="1:9" s="21" customFormat="1" x14ac:dyDescent="0.3">
      <c r="A72" s="99"/>
      <c r="B72" s="84"/>
      <c r="C72" s="84"/>
      <c r="D72" s="84"/>
      <c r="E72" s="84"/>
      <c r="F72" s="84"/>
      <c r="G72" s="84"/>
      <c r="H72" s="84"/>
      <c r="I72" s="84"/>
    </row>
    <row r="73" spans="1:9" s="21" customFormat="1" x14ac:dyDescent="0.3">
      <c r="A73" s="99"/>
      <c r="B73" s="84"/>
      <c r="C73" s="84"/>
      <c r="D73" s="84"/>
      <c r="E73" s="84"/>
      <c r="F73" s="84"/>
      <c r="G73" s="84"/>
      <c r="H73" s="84"/>
      <c r="I73" s="84"/>
    </row>
    <row r="74" spans="1:9" s="21" customFormat="1" x14ac:dyDescent="0.3">
      <c r="A74" s="99"/>
      <c r="B74" s="84"/>
      <c r="C74" s="84"/>
      <c r="D74" s="84"/>
      <c r="E74" s="84"/>
      <c r="F74" s="84"/>
      <c r="G74" s="84"/>
      <c r="H74" s="84"/>
      <c r="I74" s="84"/>
    </row>
    <row r="75" spans="1:9" s="21" customFormat="1" x14ac:dyDescent="0.3">
      <c r="A75" s="99"/>
      <c r="B75" s="84"/>
      <c r="C75" s="84"/>
      <c r="D75" s="84"/>
      <c r="E75" s="84"/>
      <c r="F75" s="84"/>
      <c r="G75" s="84"/>
      <c r="H75" s="84"/>
      <c r="I75" s="84"/>
    </row>
    <row r="76" spans="1:9" s="21" customFormat="1" x14ac:dyDescent="0.3">
      <c r="A76" s="99"/>
      <c r="B76" s="84"/>
      <c r="C76" s="84"/>
      <c r="D76" s="84"/>
      <c r="E76" s="84"/>
      <c r="F76" s="84"/>
      <c r="G76" s="84"/>
      <c r="H76" s="84"/>
      <c r="I76" s="84"/>
    </row>
    <row r="77" spans="1:9" s="21" customFormat="1" x14ac:dyDescent="0.3">
      <c r="A77" s="99"/>
      <c r="B77" s="84"/>
      <c r="C77" s="84"/>
      <c r="D77" s="84"/>
      <c r="E77" s="84"/>
      <c r="F77" s="84"/>
      <c r="G77" s="84"/>
      <c r="H77" s="84"/>
      <c r="I77" s="84"/>
    </row>
    <row r="78" spans="1:9" s="21" customFormat="1" x14ac:dyDescent="0.3">
      <c r="A78" s="99"/>
      <c r="B78" s="84"/>
      <c r="C78" s="84"/>
      <c r="D78" s="84"/>
      <c r="E78" s="84"/>
      <c r="F78" s="84"/>
      <c r="G78" s="84"/>
      <c r="H78" s="84"/>
      <c r="I78" s="84"/>
    </row>
    <row r="79" spans="1:9" s="21" customFormat="1" x14ac:dyDescent="0.3">
      <c r="A79" s="99"/>
      <c r="B79" s="84"/>
      <c r="C79" s="84"/>
      <c r="D79" s="84"/>
      <c r="E79" s="84"/>
      <c r="F79" s="84"/>
      <c r="G79" s="84"/>
      <c r="H79" s="84"/>
      <c r="I79" s="84"/>
    </row>
    <row r="80" spans="1:9" s="21" customFormat="1" x14ac:dyDescent="0.3">
      <c r="A80" s="99"/>
      <c r="B80" s="84"/>
      <c r="C80" s="84"/>
      <c r="D80" s="84"/>
      <c r="E80" s="84"/>
      <c r="F80" s="84"/>
      <c r="G80" s="84"/>
      <c r="H80" s="84"/>
      <c r="I80" s="84"/>
    </row>
    <row r="81" spans="1:9" s="21" customFormat="1" x14ac:dyDescent="0.3">
      <c r="A81" s="99"/>
      <c r="B81" s="84"/>
      <c r="C81" s="84"/>
      <c r="D81" s="84"/>
      <c r="E81" s="84"/>
      <c r="F81" s="84"/>
      <c r="G81" s="84"/>
      <c r="H81" s="84"/>
      <c r="I81" s="84"/>
    </row>
    <row r="82" spans="1:9" s="21" customFormat="1" x14ac:dyDescent="0.3">
      <c r="A82" s="99"/>
      <c r="B82" s="84"/>
      <c r="C82" s="84"/>
      <c r="D82" s="84"/>
      <c r="E82" s="84"/>
      <c r="F82" s="84"/>
      <c r="G82" s="84"/>
      <c r="H82" s="84"/>
      <c r="I82" s="84"/>
    </row>
    <row r="83" spans="1:9" s="21" customFormat="1" x14ac:dyDescent="0.3">
      <c r="A83" s="99"/>
      <c r="B83" s="84"/>
      <c r="C83" s="84"/>
      <c r="D83" s="84"/>
      <c r="E83" s="84"/>
      <c r="F83" s="84"/>
      <c r="G83" s="84"/>
      <c r="H83" s="84"/>
      <c r="I83" s="84"/>
    </row>
    <row r="84" spans="1:9" s="21" customFormat="1" x14ac:dyDescent="0.3">
      <c r="A84" s="99"/>
      <c r="B84" s="84"/>
      <c r="C84" s="84"/>
      <c r="D84" s="84"/>
      <c r="E84" s="84"/>
      <c r="F84" s="84"/>
      <c r="G84" s="84"/>
      <c r="H84" s="84"/>
      <c r="I84" s="84"/>
    </row>
    <row r="85" spans="1:9" s="21" customFormat="1" x14ac:dyDescent="0.3">
      <c r="A85" s="99"/>
      <c r="B85" s="84"/>
      <c r="C85" s="84"/>
      <c r="D85" s="84"/>
      <c r="E85" s="84"/>
      <c r="F85" s="84"/>
      <c r="G85" s="84"/>
      <c r="H85" s="84"/>
      <c r="I85" s="84"/>
    </row>
    <row r="86" spans="1:9" s="21" customFormat="1" x14ac:dyDescent="0.3">
      <c r="A86" s="99"/>
      <c r="B86" s="84"/>
      <c r="C86" s="84"/>
      <c r="D86" s="84"/>
      <c r="E86" s="84"/>
      <c r="F86" s="84"/>
      <c r="G86" s="84"/>
      <c r="H86" s="84"/>
      <c r="I86" s="84"/>
    </row>
    <row r="87" spans="1:9" s="21" customFormat="1" x14ac:dyDescent="0.3">
      <c r="A87" s="99"/>
      <c r="B87" s="84"/>
      <c r="C87" s="84"/>
      <c r="D87" s="84"/>
      <c r="E87" s="84"/>
      <c r="F87" s="84"/>
      <c r="G87" s="84"/>
      <c r="H87" s="84"/>
      <c r="I87" s="84"/>
    </row>
    <row r="88" spans="1:9" s="21" customFormat="1" x14ac:dyDescent="0.3">
      <c r="A88" s="99"/>
      <c r="B88" s="84"/>
      <c r="C88" s="84"/>
      <c r="D88" s="84"/>
      <c r="E88" s="84"/>
      <c r="F88" s="84"/>
      <c r="G88" s="84"/>
      <c r="H88" s="84"/>
      <c r="I88" s="84"/>
    </row>
    <row r="89" spans="1:9" s="21" customFormat="1" x14ac:dyDescent="0.3">
      <c r="A89" s="99"/>
      <c r="B89" s="84"/>
      <c r="C89" s="84"/>
      <c r="D89" s="84"/>
      <c r="E89" s="84"/>
      <c r="F89" s="84"/>
      <c r="G89" s="84"/>
      <c r="H89" s="84"/>
      <c r="I89" s="84"/>
    </row>
    <row r="90" spans="1:9" s="21" customFormat="1" x14ac:dyDescent="0.3">
      <c r="A90" s="99"/>
      <c r="B90" s="84"/>
      <c r="C90" s="84"/>
      <c r="D90" s="84"/>
      <c r="E90" s="84"/>
      <c r="F90" s="84"/>
      <c r="G90" s="84"/>
      <c r="H90" s="84"/>
      <c r="I90" s="84"/>
    </row>
    <row r="91" spans="1:9" s="21" customFormat="1" x14ac:dyDescent="0.3">
      <c r="A91" s="99"/>
      <c r="B91" s="84"/>
      <c r="C91" s="84"/>
      <c r="D91" s="84"/>
      <c r="E91" s="84"/>
      <c r="F91" s="84"/>
      <c r="G91" s="84"/>
      <c r="H91" s="84"/>
      <c r="I91" s="84"/>
    </row>
    <row r="92" spans="1:9" s="21" customFormat="1" x14ac:dyDescent="0.3">
      <c r="A92" s="99"/>
      <c r="B92" s="84"/>
      <c r="C92" s="84"/>
      <c r="D92" s="84"/>
      <c r="E92" s="84"/>
      <c r="F92" s="84"/>
      <c r="G92" s="84"/>
      <c r="H92" s="84"/>
      <c r="I92" s="84"/>
    </row>
    <row r="93" spans="1:9" s="21" customFormat="1" x14ac:dyDescent="0.3">
      <c r="A93" s="99"/>
      <c r="B93" s="84"/>
      <c r="C93" s="84"/>
      <c r="D93" s="84"/>
      <c r="E93" s="84"/>
      <c r="F93" s="84"/>
      <c r="G93" s="84"/>
      <c r="H93" s="84"/>
      <c r="I93" s="84"/>
    </row>
    <row r="94" spans="1:9" s="21" customFormat="1" x14ac:dyDescent="0.3">
      <c r="A94" s="99"/>
      <c r="B94" s="84"/>
      <c r="C94" s="84"/>
      <c r="D94" s="84"/>
      <c r="E94" s="84"/>
      <c r="F94" s="84"/>
      <c r="G94" s="84"/>
      <c r="H94" s="84"/>
      <c r="I94" s="84"/>
    </row>
    <row r="95" spans="1:9" s="21" customFormat="1" x14ac:dyDescent="0.3">
      <c r="A95" s="99"/>
      <c r="B95" s="84"/>
      <c r="C95" s="84"/>
      <c r="D95" s="84"/>
      <c r="E95" s="84"/>
      <c r="F95" s="84"/>
      <c r="G95" s="84"/>
      <c r="H95" s="84"/>
      <c r="I95" s="84"/>
    </row>
    <row r="96" spans="1:9" s="21" customFormat="1" x14ac:dyDescent="0.3">
      <c r="A96" s="99"/>
      <c r="B96" s="84"/>
      <c r="C96" s="84"/>
      <c r="D96" s="84"/>
      <c r="E96" s="84"/>
      <c r="F96" s="84"/>
      <c r="G96" s="84"/>
      <c r="H96" s="84"/>
      <c r="I96" s="84"/>
    </row>
    <row r="97" spans="1:16" s="21" customFormat="1" x14ac:dyDescent="0.3">
      <c r="A97" s="99"/>
      <c r="B97" s="84"/>
      <c r="C97" s="84"/>
      <c r="D97" s="84"/>
      <c r="E97" s="84"/>
      <c r="F97" s="84"/>
      <c r="G97" s="84"/>
      <c r="H97" s="84"/>
      <c r="I97" s="84"/>
    </row>
    <row r="98" spans="1:16" s="21" customFormat="1" x14ac:dyDescent="0.3">
      <c r="A98" s="99"/>
      <c r="B98" s="84"/>
      <c r="C98" s="84"/>
      <c r="D98" s="84"/>
      <c r="E98" s="84"/>
      <c r="F98" s="84"/>
      <c r="G98" s="84"/>
      <c r="H98" s="84"/>
      <c r="I98" s="84"/>
    </row>
    <row r="99" spans="1:16" s="21" customFormat="1" x14ac:dyDescent="0.3">
      <c r="A99" s="99"/>
      <c r="B99" s="84"/>
      <c r="C99" s="84"/>
      <c r="D99" s="84"/>
      <c r="E99" s="84"/>
      <c r="F99" s="84"/>
      <c r="G99" s="84"/>
      <c r="H99" s="84"/>
      <c r="I99" s="84"/>
    </row>
    <row r="100" spans="1:16" x14ac:dyDescent="0.2">
      <c r="O100" s="13"/>
      <c r="P100" s="138"/>
    </row>
    <row r="101" spans="1:16" x14ac:dyDescent="0.2">
      <c r="O101" s="13"/>
      <c r="P101" s="138"/>
    </row>
    <row r="102" spans="1:16" x14ac:dyDescent="0.2">
      <c r="O102" s="13"/>
      <c r="P102" s="138"/>
    </row>
    <row r="103" spans="1:16" x14ac:dyDescent="0.2">
      <c r="O103" s="13"/>
      <c r="P103" s="138"/>
    </row>
    <row r="104" spans="1:16" x14ac:dyDescent="0.2">
      <c r="O104" s="13"/>
      <c r="P104" s="138"/>
    </row>
    <row r="105" spans="1:16" x14ac:dyDescent="0.2">
      <c r="O105" s="13"/>
      <c r="P105" s="138"/>
    </row>
    <row r="106" spans="1:16" x14ac:dyDescent="0.2">
      <c r="O106" s="13"/>
      <c r="P106" s="138"/>
    </row>
    <row r="107" spans="1:16" x14ac:dyDescent="0.2">
      <c r="O107" s="13"/>
      <c r="P107" s="138"/>
    </row>
    <row r="108" spans="1:16" x14ac:dyDescent="0.2">
      <c r="O108" s="13"/>
      <c r="P108" s="138"/>
    </row>
    <row r="109" spans="1:16" x14ac:dyDescent="0.2">
      <c r="O109" s="13"/>
      <c r="P109" s="138"/>
    </row>
    <row r="110" spans="1:16" x14ac:dyDescent="0.2">
      <c r="O110" s="13"/>
      <c r="P110" s="138"/>
    </row>
    <row r="111" spans="1:16" x14ac:dyDescent="0.2">
      <c r="O111" s="13"/>
      <c r="P111" s="138"/>
    </row>
    <row r="112" spans="1:16" x14ac:dyDescent="0.2">
      <c r="O112" s="13"/>
      <c r="P112" s="138"/>
    </row>
    <row r="113" spans="15:16" x14ac:dyDescent="0.2">
      <c r="O113" s="13"/>
      <c r="P113" s="138"/>
    </row>
    <row r="114" spans="15:16" x14ac:dyDescent="0.2">
      <c r="O114" s="13"/>
      <c r="P114" s="138"/>
    </row>
    <row r="115" spans="15:16" x14ac:dyDescent="0.2">
      <c r="O115" s="13"/>
      <c r="P115" s="138"/>
    </row>
    <row r="116" spans="15:16" x14ac:dyDescent="0.2">
      <c r="O116" s="13"/>
      <c r="P116" s="138"/>
    </row>
    <row r="117" spans="15:16" x14ac:dyDescent="0.2">
      <c r="O117" s="13"/>
      <c r="P117" s="138"/>
    </row>
    <row r="118" spans="15:16" x14ac:dyDescent="0.2">
      <c r="O118" s="13"/>
      <c r="P118" s="138"/>
    </row>
    <row r="119" spans="15:16" x14ac:dyDescent="0.2">
      <c r="O119" s="13"/>
      <c r="P119" s="138"/>
    </row>
    <row r="120" spans="15:16" x14ac:dyDescent="0.2">
      <c r="O120" s="13"/>
      <c r="P120" s="138"/>
    </row>
    <row r="121" spans="15:16" x14ac:dyDescent="0.2">
      <c r="O121" s="13"/>
      <c r="P121" s="138"/>
    </row>
    <row r="122" spans="15:16" x14ac:dyDescent="0.2">
      <c r="O122" s="13"/>
      <c r="P122" s="138"/>
    </row>
    <row r="123" spans="15:16" x14ac:dyDescent="0.2">
      <c r="O123" s="13"/>
      <c r="P123" s="138"/>
    </row>
    <row r="124" spans="15:16" x14ac:dyDescent="0.2">
      <c r="O124" s="13"/>
      <c r="P124" s="138"/>
    </row>
    <row r="125" spans="15:16" x14ac:dyDescent="0.2">
      <c r="O125" s="13"/>
      <c r="P125" s="138"/>
    </row>
    <row r="126" spans="15:16" x14ac:dyDescent="0.2">
      <c r="O126" s="13"/>
      <c r="P126" s="138"/>
    </row>
    <row r="127" spans="15:16" x14ac:dyDescent="0.2">
      <c r="O127" s="13"/>
      <c r="P127" s="138"/>
    </row>
    <row r="128" spans="15:16" x14ac:dyDescent="0.2">
      <c r="O128" s="13"/>
      <c r="P128" s="138"/>
    </row>
    <row r="129" spans="15:16" x14ac:dyDescent="0.2">
      <c r="O129" s="13"/>
      <c r="P129" s="138"/>
    </row>
    <row r="130" spans="15:16" x14ac:dyDescent="0.2">
      <c r="O130" s="13"/>
      <c r="P130" s="138"/>
    </row>
    <row r="131" spans="15:16" x14ac:dyDescent="0.2">
      <c r="O131" s="13"/>
      <c r="P131" s="138"/>
    </row>
    <row r="132" spans="15:16" x14ac:dyDescent="0.2">
      <c r="O132" s="13"/>
      <c r="P132" s="138"/>
    </row>
  </sheetData>
  <mergeCells count="16">
    <mergeCell ref="A37:D37"/>
    <mergeCell ref="A38:B38"/>
    <mergeCell ref="A3:I3"/>
    <mergeCell ref="A1:A2"/>
    <mergeCell ref="B1:I1"/>
    <mergeCell ref="A4:I4"/>
    <mergeCell ref="A18:D18"/>
    <mergeCell ref="A17:D17"/>
    <mergeCell ref="A44:B44"/>
    <mergeCell ref="A48:B48"/>
    <mergeCell ref="A61:F61"/>
    <mergeCell ref="A66:F66"/>
    <mergeCell ref="A60:F60"/>
    <mergeCell ref="A62:F62"/>
    <mergeCell ref="A63:F63"/>
    <mergeCell ref="A64:I64"/>
  </mergeCells>
  <pageMargins left="0.25" right="0.25" top="0.75" bottom="0.75" header="0.3" footer="0.3"/>
  <pageSetup paperSize="5" scale="6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D913E-E6BE-46A4-8C36-1DB01E70C85E}">
  <dimension ref="A1:C19"/>
  <sheetViews>
    <sheetView workbookViewId="0">
      <selection activeCell="E12" sqref="E12"/>
    </sheetView>
  </sheetViews>
  <sheetFormatPr defaultRowHeight="15" x14ac:dyDescent="0.3"/>
  <cols>
    <col min="1" max="1" width="14.7109375" customWidth="1"/>
    <col min="2" max="2" width="20.28515625" customWidth="1"/>
    <col min="3" max="3" width="15.28515625" customWidth="1"/>
  </cols>
  <sheetData>
    <row r="1" spans="1:3" ht="15.75" thickBot="1" x14ac:dyDescent="0.35">
      <c r="A1" s="3" t="s">
        <v>490</v>
      </c>
      <c r="B1" s="5">
        <v>159473</v>
      </c>
    </row>
    <row r="2" spans="1:3" ht="15.75" thickBot="1" x14ac:dyDescent="0.35">
      <c r="A2" s="6" t="s">
        <v>491</v>
      </c>
      <c r="B2" s="7">
        <v>174618</v>
      </c>
    </row>
    <row r="3" spans="1:3" ht="15.75" thickBot="1" x14ac:dyDescent="0.35">
      <c r="A3" s="6" t="s">
        <v>492</v>
      </c>
      <c r="B3" s="7">
        <v>16917</v>
      </c>
    </row>
    <row r="4" spans="1:3" ht="15.75" thickBot="1" x14ac:dyDescent="0.35">
      <c r="A4" s="6" t="s">
        <v>493</v>
      </c>
      <c r="B4" s="7">
        <v>139117</v>
      </c>
    </row>
    <row r="5" spans="1:3" x14ac:dyDescent="0.3">
      <c r="A5" s="9" t="s">
        <v>494</v>
      </c>
      <c r="B5" s="4">
        <f>SUM(B1:B4)</f>
        <v>490125</v>
      </c>
    </row>
    <row r="6" spans="1:3" x14ac:dyDescent="0.3">
      <c r="A6" s="8" t="s">
        <v>495</v>
      </c>
      <c r="B6">
        <v>222.31695999999999</v>
      </c>
    </row>
    <row r="8" spans="1:3" x14ac:dyDescent="0.3">
      <c r="B8" s="10" t="s">
        <v>496</v>
      </c>
    </row>
    <row r="9" spans="1:3" x14ac:dyDescent="0.3">
      <c r="B9" t="s">
        <v>497</v>
      </c>
    </row>
    <row r="10" spans="1:3" x14ac:dyDescent="0.3">
      <c r="A10" s="10">
        <v>2021</v>
      </c>
      <c r="B10" s="11">
        <v>1120204.348048327</v>
      </c>
      <c r="C10" s="11"/>
    </row>
    <row r="11" spans="1:3" x14ac:dyDescent="0.3">
      <c r="A11" s="10">
        <v>2020</v>
      </c>
      <c r="B11" s="11">
        <v>1185647.8183085504</v>
      </c>
      <c r="C11" s="11">
        <v>1174877.5786987657</v>
      </c>
    </row>
    <row r="12" spans="1:3" x14ac:dyDescent="0.3">
      <c r="A12" s="10">
        <v>2019</v>
      </c>
      <c r="B12" s="11">
        <v>1227328.2976301115</v>
      </c>
      <c r="C12" s="11">
        <v>1220283.4008097167</v>
      </c>
    </row>
    <row r="13" spans="1:3" x14ac:dyDescent="0.3">
      <c r="A13" s="10">
        <v>2018</v>
      </c>
      <c r="B13" s="11">
        <v>1204994.0379491947</v>
      </c>
      <c r="C13" s="11">
        <v>1193555.2209676369</v>
      </c>
    </row>
    <row r="15" spans="1:3" x14ac:dyDescent="0.3">
      <c r="B15" s="10" t="s">
        <v>498</v>
      </c>
    </row>
    <row r="16" spans="1:3" x14ac:dyDescent="0.3">
      <c r="A16" s="10">
        <v>2021</v>
      </c>
      <c r="B16">
        <v>20015</v>
      </c>
    </row>
    <row r="17" spans="1:2" x14ac:dyDescent="0.3">
      <c r="A17" s="10">
        <v>2020</v>
      </c>
      <c r="B17">
        <v>18740.871763650699</v>
      </c>
    </row>
    <row r="18" spans="1:2" x14ac:dyDescent="0.3">
      <c r="A18" s="10">
        <v>2019</v>
      </c>
      <c r="B18">
        <v>18611.032251098601</v>
      </c>
    </row>
    <row r="19" spans="1:2" x14ac:dyDescent="0.3">
      <c r="A19" s="10">
        <v>2018</v>
      </c>
      <c r="B19">
        <v>17834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
  <sheetViews>
    <sheetView showGridLines="0" zoomScale="80" zoomScaleNormal="80" workbookViewId="0">
      <pane ySplit="2" topLeftCell="A3" activePane="bottomLeft" state="frozen"/>
      <selection pane="bottomLeft" activeCell="B1" sqref="B1:I1"/>
    </sheetView>
  </sheetViews>
  <sheetFormatPr defaultColWidth="9.140625" defaultRowHeight="12.75" x14ac:dyDescent="0.2"/>
  <cols>
    <col min="1" max="1" width="76.85546875" style="137" customWidth="1"/>
    <col min="2" max="3" width="27.140625" style="17" customWidth="1"/>
    <col min="4" max="4" width="34.5703125" style="17" customWidth="1"/>
    <col min="5" max="9" width="27.140625" style="17" customWidth="1"/>
    <col min="10" max="16384" width="9.140625" style="13"/>
  </cols>
  <sheetData>
    <row r="1" spans="1:9" ht="68.25" customHeight="1" x14ac:dyDescent="0.2">
      <c r="A1" s="454"/>
      <c r="B1" s="403" t="s">
        <v>643</v>
      </c>
      <c r="C1" s="403"/>
      <c r="D1" s="403"/>
      <c r="E1" s="403"/>
      <c r="F1" s="403"/>
      <c r="G1" s="403"/>
      <c r="H1" s="403"/>
      <c r="I1" s="403"/>
    </row>
    <row r="2" spans="1:9" ht="17.45" customHeight="1" x14ac:dyDescent="0.2">
      <c r="A2" s="455"/>
      <c r="B2" s="144" t="s">
        <v>1</v>
      </c>
      <c r="C2" s="144">
        <v>2022</v>
      </c>
      <c r="D2" s="144">
        <v>2021</v>
      </c>
      <c r="E2" s="144">
        <v>2020</v>
      </c>
      <c r="F2" s="144">
        <v>2019</v>
      </c>
      <c r="G2" s="144">
        <v>2018</v>
      </c>
      <c r="H2" s="144">
        <v>2017</v>
      </c>
      <c r="I2" s="396">
        <v>2016</v>
      </c>
    </row>
    <row r="3" spans="1:9" s="21" customFormat="1" ht="19.5" customHeight="1" x14ac:dyDescent="0.3">
      <c r="A3" s="18" t="s">
        <v>499</v>
      </c>
      <c r="B3" s="19"/>
      <c r="C3" s="19"/>
      <c r="D3" s="19"/>
      <c r="E3" s="19"/>
      <c r="F3" s="19"/>
      <c r="G3" s="19"/>
      <c r="H3" s="19"/>
      <c r="I3" s="19"/>
    </row>
    <row r="4" spans="1:9" s="21" customFormat="1" ht="19.5" customHeight="1" x14ac:dyDescent="0.3">
      <c r="A4" s="458" t="s">
        <v>500</v>
      </c>
      <c r="B4" s="459"/>
      <c r="C4" s="459"/>
      <c r="D4" s="459"/>
      <c r="E4" s="459"/>
      <c r="F4" s="459"/>
      <c r="G4" s="459"/>
      <c r="H4" s="459"/>
      <c r="I4" s="459"/>
    </row>
    <row r="5" spans="1:9" s="26" customFormat="1" ht="19.5" customHeight="1" x14ac:dyDescent="0.3">
      <c r="A5" s="23" t="s">
        <v>501</v>
      </c>
      <c r="B5" s="24" t="s">
        <v>24</v>
      </c>
      <c r="C5" s="24">
        <v>2022</v>
      </c>
      <c r="D5" s="24">
        <v>2021</v>
      </c>
      <c r="E5" s="25" t="s">
        <v>502</v>
      </c>
      <c r="F5" s="25" t="s">
        <v>503</v>
      </c>
      <c r="G5" s="25" t="s">
        <v>504</v>
      </c>
      <c r="H5" s="25" t="s">
        <v>505</v>
      </c>
      <c r="I5" s="25" t="s">
        <v>506</v>
      </c>
    </row>
    <row r="6" spans="1:9" s="21" customFormat="1" ht="19.5" customHeight="1" x14ac:dyDescent="0.3">
      <c r="A6" s="27" t="s">
        <v>507</v>
      </c>
      <c r="B6" s="28" t="s">
        <v>508</v>
      </c>
      <c r="C6" s="342">
        <v>22157</v>
      </c>
      <c r="D6" s="29">
        <v>21017.076302550249</v>
      </c>
      <c r="E6" s="30">
        <v>22251.730118069288</v>
      </c>
      <c r="F6" s="30">
        <v>24726.528132522049</v>
      </c>
      <c r="G6" s="30">
        <v>23474.079701200772</v>
      </c>
      <c r="H6" s="31">
        <v>20623</v>
      </c>
      <c r="I6" s="31">
        <v>24700</v>
      </c>
    </row>
    <row r="7" spans="1:9" s="21" customFormat="1" ht="19.5" customHeight="1" x14ac:dyDescent="0.3">
      <c r="A7" s="27" t="s">
        <v>509</v>
      </c>
      <c r="B7" s="28" t="s">
        <v>508</v>
      </c>
      <c r="C7" s="342">
        <v>27608</v>
      </c>
      <c r="D7" s="29">
        <v>30253.760707824054</v>
      </c>
      <c r="E7" s="30">
        <v>34847.659170502113</v>
      </c>
      <c r="F7" s="30">
        <v>37395.255181638342</v>
      </c>
      <c r="G7" s="30">
        <v>40348.1858245529</v>
      </c>
      <c r="H7" s="31">
        <v>32572</v>
      </c>
      <c r="I7" s="31">
        <v>35269</v>
      </c>
    </row>
    <row r="8" spans="1:9" s="21" customFormat="1" ht="19.5" customHeight="1" x14ac:dyDescent="0.3">
      <c r="A8" s="27" t="s">
        <v>510</v>
      </c>
      <c r="B8" s="28" t="s">
        <v>508</v>
      </c>
      <c r="C8" s="342">
        <v>49765</v>
      </c>
      <c r="D8" s="29">
        <v>51270.837010374307</v>
      </c>
      <c r="E8" s="30">
        <f>SUM(E6:E7)</f>
        <v>57099.389288571401</v>
      </c>
      <c r="F8" s="30">
        <f>SUM(F6:F7)</f>
        <v>62121.783314160391</v>
      </c>
      <c r="G8" s="30">
        <f>SUM(G6:G7)</f>
        <v>63822.265525753668</v>
      </c>
      <c r="H8" s="31">
        <v>53195</v>
      </c>
      <c r="I8" s="31">
        <v>59969</v>
      </c>
    </row>
    <row r="9" spans="1:9" s="21" customFormat="1" ht="19.5" hidden="1" customHeight="1" x14ac:dyDescent="0.3">
      <c r="A9" s="32" t="s">
        <v>511</v>
      </c>
      <c r="B9" s="33" t="s">
        <v>508</v>
      </c>
      <c r="C9" s="343"/>
      <c r="D9" s="34">
        <f>G8-D8</f>
        <v>12551.428515379361</v>
      </c>
      <c r="E9" s="34">
        <f>G8-E8</f>
        <v>6722.8762371822668</v>
      </c>
      <c r="F9" s="30">
        <f>G8-F8</f>
        <v>1700.4822115932766</v>
      </c>
      <c r="G9" s="35">
        <f>(SUM(D9:F9))/G8</f>
        <v>0.32864372317982232</v>
      </c>
      <c r="H9" s="34"/>
      <c r="I9" s="34"/>
    </row>
    <row r="10" spans="1:9" s="21" customFormat="1" ht="19.5" customHeight="1" x14ac:dyDescent="0.3">
      <c r="A10" s="36" t="s">
        <v>512</v>
      </c>
      <c r="B10" s="37" t="s">
        <v>513</v>
      </c>
      <c r="C10" s="35">
        <f>(G8-C8)/(G8)</f>
        <v>0.22025644827793298</v>
      </c>
      <c r="D10" s="38">
        <f>(G8-D8)/(G8)</f>
        <v>0.19666222143610035</v>
      </c>
      <c r="E10" s="38">
        <f>(G8-E8)/G8</f>
        <v>0.10533747402729601</v>
      </c>
      <c r="F10" s="38">
        <f>(G8-F8)/G8</f>
        <v>2.664402771642594E-2</v>
      </c>
      <c r="G10" s="30" t="s">
        <v>514</v>
      </c>
      <c r="H10" s="30" t="s">
        <v>514</v>
      </c>
      <c r="I10" s="30" t="s">
        <v>514</v>
      </c>
    </row>
    <row r="11" spans="1:9" s="21" customFormat="1" ht="25.5" x14ac:dyDescent="0.3">
      <c r="A11" s="36" t="s">
        <v>515</v>
      </c>
      <c r="B11" s="37" t="s">
        <v>443</v>
      </c>
      <c r="C11" s="35">
        <f>C10/30%</f>
        <v>0.73418816092644323</v>
      </c>
      <c r="D11" s="38">
        <f>19.7/30</f>
        <v>0.65666666666666662</v>
      </c>
      <c r="E11" s="38">
        <f>10.5/30</f>
        <v>0.35</v>
      </c>
      <c r="F11" s="38">
        <f>2.7/30</f>
        <v>9.0000000000000011E-2</v>
      </c>
      <c r="G11" s="30" t="s">
        <v>514</v>
      </c>
      <c r="H11" s="30" t="s">
        <v>514</v>
      </c>
      <c r="I11" s="30" t="s">
        <v>514</v>
      </c>
    </row>
    <row r="12" spans="1:9" s="21" customFormat="1" ht="19.5" customHeight="1" x14ac:dyDescent="0.3">
      <c r="A12" s="27" t="s">
        <v>516</v>
      </c>
      <c r="B12" s="28" t="s">
        <v>517</v>
      </c>
      <c r="C12" s="41">
        <v>41.3</v>
      </c>
      <c r="D12" s="341">
        <v>43.632788769572223</v>
      </c>
      <c r="E12" s="341">
        <v>48.158811079355424</v>
      </c>
      <c r="F12" s="341">
        <v>50.615457521930672</v>
      </c>
      <c r="G12" s="341">
        <v>52.964797763127656</v>
      </c>
      <c r="H12" s="341">
        <v>47.15</v>
      </c>
      <c r="I12" s="341">
        <v>52.87</v>
      </c>
    </row>
    <row r="13" spans="1:9" s="21" customFormat="1" ht="27" customHeight="1" x14ac:dyDescent="0.3">
      <c r="A13" s="27" t="s">
        <v>518</v>
      </c>
      <c r="B13" s="28" t="s">
        <v>519</v>
      </c>
      <c r="C13" s="344">
        <v>2.2799999999999998</v>
      </c>
      <c r="D13" s="42">
        <v>2.5616206350424338</v>
      </c>
      <c r="E13" s="42">
        <v>3.0467840561888839</v>
      </c>
      <c r="F13" s="42">
        <v>3.3379010081771994</v>
      </c>
      <c r="G13" s="42">
        <v>3.5285446283071922</v>
      </c>
      <c r="H13" s="43">
        <v>3.27</v>
      </c>
      <c r="I13" s="42">
        <v>3.99</v>
      </c>
    </row>
    <row r="14" spans="1:9" s="26" customFormat="1" ht="19.5" customHeight="1" x14ac:dyDescent="0.3">
      <c r="A14" s="44" t="s">
        <v>520</v>
      </c>
      <c r="B14" s="45"/>
      <c r="C14" s="45"/>
      <c r="D14" s="45"/>
      <c r="E14" s="45"/>
      <c r="F14" s="45"/>
      <c r="G14" s="45"/>
      <c r="H14" s="45"/>
      <c r="I14" s="46"/>
    </row>
    <row r="15" spans="1:9" s="21" customFormat="1" ht="19.5" customHeight="1" x14ac:dyDescent="0.3">
      <c r="A15" s="48" t="s">
        <v>4</v>
      </c>
      <c r="B15" s="48"/>
      <c r="C15" s="48"/>
      <c r="D15" s="48"/>
      <c r="E15" s="48"/>
      <c r="F15" s="48"/>
      <c r="G15" s="48"/>
      <c r="H15" s="48"/>
      <c r="I15" s="48"/>
    </row>
    <row r="16" spans="1:9" s="21" customFormat="1" ht="19.5" customHeight="1" x14ac:dyDescent="0.3">
      <c r="A16" s="36" t="s">
        <v>521</v>
      </c>
      <c r="B16" s="28" t="s">
        <v>508</v>
      </c>
      <c r="C16" s="29">
        <v>21279</v>
      </c>
      <c r="D16" s="29">
        <v>20152.875326343041</v>
      </c>
      <c r="E16" s="30">
        <v>21236.603727832968</v>
      </c>
      <c r="F16" s="30">
        <v>23261.607854136768</v>
      </c>
      <c r="G16" s="30">
        <v>22402.116639480031</v>
      </c>
      <c r="H16" s="30">
        <v>20623</v>
      </c>
      <c r="I16" s="30">
        <v>24700</v>
      </c>
    </row>
    <row r="17" spans="1:9" s="21" customFormat="1" ht="19.5" customHeight="1" x14ac:dyDescent="0.3">
      <c r="A17" s="36" t="s">
        <v>522</v>
      </c>
      <c r="B17" s="28" t="s">
        <v>508</v>
      </c>
      <c r="C17" s="29">
        <v>21584</v>
      </c>
      <c r="D17" s="29">
        <v>24321.495193253399</v>
      </c>
      <c r="E17" s="30">
        <v>27137.526413519819</v>
      </c>
      <c r="F17" s="30">
        <v>30018.722439878922</v>
      </c>
      <c r="G17" s="30">
        <v>33060.254713085109</v>
      </c>
      <c r="H17" s="30">
        <v>32573</v>
      </c>
      <c r="I17" s="30">
        <v>35269</v>
      </c>
    </row>
    <row r="18" spans="1:9" s="21" customFormat="1" ht="19.5" customHeight="1" x14ac:dyDescent="0.3">
      <c r="A18" s="36" t="s">
        <v>523</v>
      </c>
      <c r="B18" s="28" t="s">
        <v>508</v>
      </c>
      <c r="C18" s="29">
        <f>SUM(C16:C17)</f>
        <v>42863</v>
      </c>
      <c r="D18" s="29">
        <f>SUM(D16:D17)</f>
        <v>44474.370519596443</v>
      </c>
      <c r="E18" s="30">
        <f>SUM(E16:E17)</f>
        <v>48374.130141352784</v>
      </c>
      <c r="F18" s="30">
        <v>53280.330294015686</v>
      </c>
      <c r="G18" s="30">
        <f>SUM(G16:G17)</f>
        <v>55462.37135256514</v>
      </c>
      <c r="H18" s="30">
        <v>53196</v>
      </c>
      <c r="I18" s="30">
        <v>59970</v>
      </c>
    </row>
    <row r="19" spans="1:9" s="21" customFormat="1" ht="19.5" customHeight="1" x14ac:dyDescent="0.3">
      <c r="A19" s="49" t="s">
        <v>524</v>
      </c>
      <c r="B19" s="50"/>
      <c r="C19" s="50"/>
      <c r="D19" s="50"/>
      <c r="E19" s="50"/>
      <c r="F19" s="50"/>
      <c r="G19" s="50"/>
      <c r="H19" s="51"/>
      <c r="I19" s="48"/>
    </row>
    <row r="20" spans="1:9" s="21" customFormat="1" ht="19.5" customHeight="1" x14ac:dyDescent="0.3">
      <c r="A20" s="36" t="s">
        <v>521</v>
      </c>
      <c r="B20" s="28" t="s">
        <v>508</v>
      </c>
      <c r="C20" s="29">
        <v>878</v>
      </c>
      <c r="D20" s="29">
        <v>864.20097620720844</v>
      </c>
      <c r="E20" s="30">
        <v>1015.1263902363224</v>
      </c>
      <c r="F20" s="30">
        <v>1464.9202783852813</v>
      </c>
      <c r="G20" s="52">
        <v>1071.9630617207392</v>
      </c>
      <c r="H20" s="309" t="s">
        <v>525</v>
      </c>
      <c r="I20" s="309" t="s">
        <v>525</v>
      </c>
    </row>
    <row r="21" spans="1:9" s="21" customFormat="1" ht="19.5" customHeight="1" x14ac:dyDescent="0.3">
      <c r="A21" s="36" t="s">
        <v>522</v>
      </c>
      <c r="B21" s="28" t="s">
        <v>508</v>
      </c>
      <c r="C21" s="29">
        <v>6024</v>
      </c>
      <c r="D21" s="29">
        <v>5932.2655145706303</v>
      </c>
      <c r="E21" s="30">
        <v>7710.1327569822952</v>
      </c>
      <c r="F21" s="30">
        <v>7376.5327417594217</v>
      </c>
      <c r="G21" s="30">
        <v>7287.9311114677948</v>
      </c>
      <c r="H21" s="53"/>
      <c r="I21" s="54"/>
    </row>
    <row r="22" spans="1:9" s="21" customFormat="1" ht="19.5" customHeight="1" x14ac:dyDescent="0.3">
      <c r="A22" s="36" t="s">
        <v>526</v>
      </c>
      <c r="B22" s="28" t="s">
        <v>508</v>
      </c>
      <c r="C22" s="29">
        <f>SUM(C20:C21)</f>
        <v>6902</v>
      </c>
      <c r="D22" s="29">
        <v>6797</v>
      </c>
      <c r="E22" s="30">
        <f>SUM(E20:E21)</f>
        <v>8725.2591472186177</v>
      </c>
      <c r="F22" s="30">
        <v>8842</v>
      </c>
      <c r="G22" s="30">
        <f>SUM(G20:G21)</f>
        <v>8359.8941731885334</v>
      </c>
      <c r="H22" s="55"/>
      <c r="I22" s="56"/>
    </row>
    <row r="23" spans="1:9" s="26" customFormat="1" ht="19.5" customHeight="1" x14ac:dyDescent="0.3">
      <c r="A23" s="23" t="s">
        <v>527</v>
      </c>
      <c r="B23" s="24" t="s">
        <v>24</v>
      </c>
      <c r="C23" s="24">
        <v>2022</v>
      </c>
      <c r="D23" s="24">
        <v>2021</v>
      </c>
      <c r="E23" s="24">
        <v>2020</v>
      </c>
      <c r="F23" s="24">
        <v>2019</v>
      </c>
      <c r="G23" s="24">
        <v>2018</v>
      </c>
      <c r="H23" s="24">
        <v>2017</v>
      </c>
      <c r="I23" s="24">
        <v>2016</v>
      </c>
    </row>
    <row r="24" spans="1:9" s="21" customFormat="1" ht="19.5" customHeight="1" x14ac:dyDescent="0.3">
      <c r="A24" s="36" t="s">
        <v>528</v>
      </c>
      <c r="B24" s="28" t="s">
        <v>508</v>
      </c>
      <c r="C24" s="29">
        <v>4989.5220037920399</v>
      </c>
      <c r="D24" s="29">
        <v>5805.989240776189</v>
      </c>
      <c r="E24" s="29">
        <v>6713</v>
      </c>
      <c r="F24" s="29">
        <v>9208</v>
      </c>
      <c r="G24" s="30">
        <v>10341.918335132586</v>
      </c>
      <c r="H24" s="30">
        <v>11385.182026834556</v>
      </c>
      <c r="I24" s="30">
        <v>12882</v>
      </c>
    </row>
    <row r="25" spans="1:9" s="21" customFormat="1" ht="19.5" customHeight="1" x14ac:dyDescent="0.3">
      <c r="A25" s="36" t="s">
        <v>529</v>
      </c>
      <c r="B25" s="28" t="s">
        <v>508</v>
      </c>
      <c r="C25" s="29">
        <v>4580</v>
      </c>
      <c r="D25" s="29">
        <v>1202.8453776839301</v>
      </c>
      <c r="E25" s="29">
        <v>3901</v>
      </c>
      <c r="F25" s="29">
        <v>10958</v>
      </c>
      <c r="G25" s="30">
        <v>12582.108031626009</v>
      </c>
      <c r="H25" s="30">
        <v>11455</v>
      </c>
      <c r="I25" s="30">
        <v>11087</v>
      </c>
    </row>
    <row r="26" spans="1:9" s="21" customFormat="1" ht="19.5" customHeight="1" x14ac:dyDescent="0.3">
      <c r="A26" s="36" t="s">
        <v>530</v>
      </c>
      <c r="B26" s="28" t="s">
        <v>508</v>
      </c>
      <c r="C26" s="29">
        <v>8196</v>
      </c>
      <c r="D26" s="29">
        <v>3223.2034812692636</v>
      </c>
      <c r="E26" s="30">
        <v>4580.5362752572601</v>
      </c>
      <c r="F26" s="30">
        <v>8538.3757656822509</v>
      </c>
      <c r="G26" s="30">
        <v>9276.6300852719469</v>
      </c>
      <c r="H26" s="58" t="s">
        <v>531</v>
      </c>
      <c r="I26" s="58" t="s">
        <v>531</v>
      </c>
    </row>
    <row r="27" spans="1:9" s="21" customFormat="1" ht="19.5" customHeight="1" x14ac:dyDescent="0.3">
      <c r="A27" s="27" t="s">
        <v>532</v>
      </c>
      <c r="B27" s="28" t="s">
        <v>508</v>
      </c>
      <c r="C27" s="29">
        <f>SUM(C24:C26)</f>
        <v>17765.522003792041</v>
      </c>
      <c r="D27" s="29">
        <f>SUM(D24:D26)</f>
        <v>10232.038099729383</v>
      </c>
      <c r="E27" s="30">
        <f>SUM(E24:E26)</f>
        <v>15194.53627525726</v>
      </c>
      <c r="F27" s="30">
        <f>SUM(F24:F26)</f>
        <v>28704.375765682249</v>
      </c>
      <c r="G27" s="30">
        <f>SUM(G24:G26)</f>
        <v>32200.656452030544</v>
      </c>
      <c r="H27" s="59"/>
      <c r="I27" s="59"/>
    </row>
    <row r="28" spans="1:9" s="62" customFormat="1" ht="19.5" customHeight="1" x14ac:dyDescent="0.3">
      <c r="A28" s="23" t="s">
        <v>533</v>
      </c>
      <c r="B28" s="24" t="s">
        <v>534</v>
      </c>
      <c r="C28" s="60">
        <f>SUM(C8,C27)</f>
        <v>67530.522003792037</v>
      </c>
      <c r="D28" s="60">
        <f>SUM(D8,D27)</f>
        <v>61502.875110103691</v>
      </c>
      <c r="E28" s="61">
        <f>SUM(E8,E27)</f>
        <v>72293.925563828656</v>
      </c>
      <c r="F28" s="61">
        <f>SUM(F8,F27)</f>
        <v>90826.159079842648</v>
      </c>
      <c r="G28" s="61">
        <f>SUM(G8,G27)</f>
        <v>96022.921977784208</v>
      </c>
      <c r="H28" s="61"/>
      <c r="I28" s="61"/>
    </row>
    <row r="29" spans="1:9" s="47" customFormat="1" ht="19.5" customHeight="1" x14ac:dyDescent="0.3">
      <c r="A29" s="63" t="s">
        <v>535</v>
      </c>
      <c r="B29" s="64"/>
      <c r="C29" s="64"/>
      <c r="D29" s="65"/>
      <c r="E29" s="66"/>
      <c r="F29" s="66"/>
      <c r="G29" s="64"/>
      <c r="H29" s="64"/>
      <c r="I29" s="67"/>
    </row>
    <row r="30" spans="1:9" s="26" customFormat="1" ht="19.5" customHeight="1" x14ac:dyDescent="0.3">
      <c r="A30" s="68" t="s">
        <v>536</v>
      </c>
      <c r="B30" s="24" t="s">
        <v>24</v>
      </c>
      <c r="C30" s="24">
        <v>2022</v>
      </c>
      <c r="D30" s="24">
        <v>2021</v>
      </c>
      <c r="E30" s="25" t="s">
        <v>502</v>
      </c>
      <c r="F30" s="25" t="s">
        <v>503</v>
      </c>
      <c r="G30" s="25" t="s">
        <v>504</v>
      </c>
      <c r="H30" s="24">
        <v>2017</v>
      </c>
      <c r="I30" s="24">
        <v>2016</v>
      </c>
    </row>
    <row r="31" spans="1:9" s="21" customFormat="1" ht="19.5" customHeight="1" x14ac:dyDescent="0.3">
      <c r="A31" s="49" t="s">
        <v>4</v>
      </c>
      <c r="B31" s="50"/>
      <c r="C31" s="50"/>
      <c r="D31" s="50"/>
      <c r="E31" s="50"/>
      <c r="F31" s="50"/>
      <c r="G31" s="50"/>
      <c r="H31" s="50"/>
      <c r="I31" s="50"/>
    </row>
    <row r="32" spans="1:9" s="21" customFormat="1" ht="19.5" customHeight="1" x14ac:dyDescent="0.3">
      <c r="A32" s="36" t="s">
        <v>537</v>
      </c>
      <c r="B32" s="37" t="s">
        <v>538</v>
      </c>
      <c r="C32" s="30">
        <v>647627</v>
      </c>
      <c r="D32" s="30">
        <v>698280.8915501273</v>
      </c>
      <c r="E32" s="30">
        <v>752778.77430778719</v>
      </c>
      <c r="F32" s="30">
        <v>829555.17128763895</v>
      </c>
      <c r="G32" s="30">
        <v>837339.70027134859</v>
      </c>
      <c r="H32" s="30">
        <v>882348</v>
      </c>
      <c r="I32" s="30">
        <v>921944</v>
      </c>
    </row>
    <row r="33" spans="1:9" s="21" customFormat="1" ht="19.5" customHeight="1" x14ac:dyDescent="0.3">
      <c r="A33" s="36" t="s">
        <v>539</v>
      </c>
      <c r="B33" s="37" t="s">
        <v>538</v>
      </c>
      <c r="C33" s="30">
        <v>401451</v>
      </c>
      <c r="D33" s="30">
        <v>387297.744381578</v>
      </c>
      <c r="E33" s="30">
        <v>400897.90661898721</v>
      </c>
      <c r="F33" s="30">
        <v>431767.66794755083</v>
      </c>
      <c r="G33" s="30">
        <v>414008.94399929547</v>
      </c>
      <c r="H33" s="30">
        <v>384676</v>
      </c>
      <c r="I33" s="30">
        <v>448596</v>
      </c>
    </row>
    <row r="34" spans="1:9" s="21" customFormat="1" ht="19.5" customHeight="1" x14ac:dyDescent="0.3">
      <c r="A34" s="36" t="s">
        <v>540</v>
      </c>
      <c r="B34" s="37" t="s">
        <v>538</v>
      </c>
      <c r="C34" s="30">
        <v>145647</v>
      </c>
      <c r="D34" s="30">
        <f>29047.7837295555+34870.5969757736+17422.5087420276+1197.37218571577</f>
        <v>82538.26163307247</v>
      </c>
      <c r="E34" s="30">
        <v>103222.80546543802</v>
      </c>
      <c r="F34" s="30">
        <v>108079.51009782281</v>
      </c>
      <c r="G34" s="30">
        <v>96741.410643098323</v>
      </c>
      <c r="H34" s="30">
        <v>82354</v>
      </c>
      <c r="I34" s="30">
        <v>81120</v>
      </c>
    </row>
    <row r="35" spans="1:9" s="21" customFormat="1" ht="19.5" customHeight="1" x14ac:dyDescent="0.3">
      <c r="A35" s="36" t="s">
        <v>523</v>
      </c>
      <c r="B35" s="37" t="s">
        <v>538</v>
      </c>
      <c r="C35" s="30">
        <f>SUM(C32:C34)</f>
        <v>1194725</v>
      </c>
      <c r="D35" s="30">
        <f>SUM(D32:D34)</f>
        <v>1168116.8975647779</v>
      </c>
      <c r="E35" s="30">
        <v>1256899.4863922126</v>
      </c>
      <c r="F35" s="30">
        <v>1369402.3493330125</v>
      </c>
      <c r="G35" s="30">
        <v>1348090.0549137425</v>
      </c>
      <c r="H35" s="30">
        <v>1349378</v>
      </c>
      <c r="I35" s="30">
        <v>1451659</v>
      </c>
    </row>
    <row r="36" spans="1:9" s="21" customFormat="1" ht="18" customHeight="1" x14ac:dyDescent="0.3">
      <c r="A36" s="49" t="s">
        <v>524</v>
      </c>
      <c r="B36" s="50"/>
      <c r="C36" s="50"/>
      <c r="D36" s="50"/>
      <c r="E36" s="69"/>
      <c r="F36" s="69"/>
      <c r="G36" s="69"/>
      <c r="H36" s="50"/>
      <c r="I36" s="50"/>
    </row>
    <row r="37" spans="1:9" s="21" customFormat="1" ht="27" x14ac:dyDescent="0.3">
      <c r="A37" s="36" t="s">
        <v>537</v>
      </c>
      <c r="B37" s="37" t="s">
        <v>538</v>
      </c>
      <c r="C37" s="30">
        <v>46085</v>
      </c>
      <c r="D37" s="30">
        <v>42179.609275153256</v>
      </c>
      <c r="E37" s="30">
        <v>55276.755893997099</v>
      </c>
      <c r="F37" s="30">
        <v>54128.425966599825</v>
      </c>
      <c r="G37" s="30">
        <v>50947.294836099703</v>
      </c>
      <c r="H37" s="58" t="s">
        <v>541</v>
      </c>
      <c r="I37" s="58" t="s">
        <v>541</v>
      </c>
    </row>
    <row r="38" spans="1:9" s="21" customFormat="1" ht="19.5" customHeight="1" x14ac:dyDescent="0.3">
      <c r="A38" s="36" t="s">
        <v>539</v>
      </c>
      <c r="B38" s="37" t="s">
        <v>538</v>
      </c>
      <c r="C38" s="30">
        <v>17185</v>
      </c>
      <c r="D38" s="30">
        <v>17023.008945621386</v>
      </c>
      <c r="E38" s="30">
        <v>17610.238776328799</v>
      </c>
      <c r="F38" s="30">
        <v>25047.149547250523</v>
      </c>
      <c r="G38" s="30">
        <v>20846.281851691238</v>
      </c>
      <c r="H38" s="70"/>
      <c r="I38" s="70"/>
    </row>
    <row r="39" spans="1:9" s="21" customFormat="1" ht="19.5" customHeight="1" x14ac:dyDescent="0.3">
      <c r="A39" s="36" t="s">
        <v>540</v>
      </c>
      <c r="B39" s="37" t="s">
        <v>538</v>
      </c>
      <c r="C39" s="30">
        <v>10839</v>
      </c>
      <c r="D39" s="30">
        <f>5840.13862712384+3763.36084256903</f>
        <v>9603.4994696928698</v>
      </c>
      <c r="E39" s="30">
        <f>5680.5645181963+2988.008661+1756.65026910513</f>
        <v>10425.223448301431</v>
      </c>
      <c r="F39" s="30">
        <v>12713.090894774814</v>
      </c>
      <c r="G39" s="30">
        <v>10830.363932921224</v>
      </c>
      <c r="H39" s="70"/>
      <c r="I39" s="70"/>
    </row>
    <row r="40" spans="1:9" s="21" customFormat="1" ht="19.5" customHeight="1" x14ac:dyDescent="0.3">
      <c r="A40" s="36" t="s">
        <v>526</v>
      </c>
      <c r="B40" s="37" t="s">
        <v>538</v>
      </c>
      <c r="C40" s="30">
        <f>SUM(C37:C39)</f>
        <v>74109</v>
      </c>
      <c r="D40" s="30">
        <f>SUM(D37:D39)</f>
        <v>68806.117690467509</v>
      </c>
      <c r="E40" s="30">
        <f>SUM(E37:E39)</f>
        <v>83312.218118627323</v>
      </c>
      <c r="F40" s="30">
        <v>91888.666408625155</v>
      </c>
      <c r="G40" s="30">
        <v>82623.940620712121</v>
      </c>
      <c r="H40" s="59"/>
      <c r="I40" s="59"/>
    </row>
    <row r="41" spans="1:9" s="21" customFormat="1" ht="19.5" customHeight="1" x14ac:dyDescent="0.3">
      <c r="A41" s="71" t="s">
        <v>542</v>
      </c>
      <c r="B41" s="72" t="s">
        <v>538</v>
      </c>
      <c r="C41" s="73">
        <f>SUM(C35,C40)</f>
        <v>1268834</v>
      </c>
      <c r="D41" s="73">
        <f>SUM(D35,D40)</f>
        <v>1236923.0152552454</v>
      </c>
      <c r="E41" s="73">
        <f>SUM(E35,E40)</f>
        <v>1340211.7045108399</v>
      </c>
      <c r="F41" s="73">
        <f>SUM(F35,F40)</f>
        <v>1461291.0157416377</v>
      </c>
      <c r="G41" s="73">
        <f>SUM(G35,G40)</f>
        <v>1430713.9955344545</v>
      </c>
      <c r="H41" s="73">
        <v>1349378</v>
      </c>
      <c r="I41" s="73">
        <v>1451659</v>
      </c>
    </row>
    <row r="42" spans="1:9" s="21" customFormat="1" ht="19.5" customHeight="1" x14ac:dyDescent="0.3">
      <c r="A42" s="27" t="s">
        <v>543</v>
      </c>
      <c r="B42" s="28" t="s">
        <v>544</v>
      </c>
      <c r="C42" s="42">
        <v>1.05</v>
      </c>
      <c r="D42" s="42">
        <v>1.0526530050198699</v>
      </c>
      <c r="E42" s="42">
        <v>1.1303623924537649</v>
      </c>
      <c r="F42" s="42">
        <v>1.1906276572969861</v>
      </c>
      <c r="G42" s="42">
        <v>1.1873203936920862</v>
      </c>
      <c r="H42" s="43">
        <v>1.2</v>
      </c>
      <c r="I42" s="43">
        <v>1.28</v>
      </c>
    </row>
    <row r="43" spans="1:9" s="21" customFormat="1" ht="19.5" customHeight="1" x14ac:dyDescent="0.3">
      <c r="A43" s="27" t="s">
        <v>545</v>
      </c>
      <c r="B43" s="28" t="s">
        <v>546</v>
      </c>
      <c r="C43" s="74">
        <v>58.1</v>
      </c>
      <c r="D43" s="74">
        <v>61.799800912078211</v>
      </c>
      <c r="E43" s="74">
        <v>71.512772800157521</v>
      </c>
      <c r="F43" s="74">
        <v>78.517461902489501</v>
      </c>
      <c r="G43" s="74">
        <v>80.223953994306072</v>
      </c>
      <c r="H43" s="75">
        <v>82.89</v>
      </c>
      <c r="I43" s="75">
        <v>96.55</v>
      </c>
    </row>
    <row r="44" spans="1:9" s="21" customFormat="1" ht="14.25" x14ac:dyDescent="0.3">
      <c r="A44" s="27" t="s">
        <v>547</v>
      </c>
      <c r="B44" s="28" t="s">
        <v>544</v>
      </c>
      <c r="C44" s="42">
        <v>0.57999999999999996</v>
      </c>
      <c r="D44" s="42">
        <v>0.63015075447634583</v>
      </c>
      <c r="E44" s="42">
        <v>0.68153082030257461</v>
      </c>
      <c r="F44" s="42">
        <v>0.72000588510879482</v>
      </c>
      <c r="G44" s="42">
        <v>0.73717127814112926</v>
      </c>
      <c r="H44" s="42">
        <v>0.78193482389752711</v>
      </c>
      <c r="I44" s="42">
        <v>0.81279849587738162</v>
      </c>
    </row>
    <row r="45" spans="1:9" s="26" customFormat="1" ht="19.5" customHeight="1" x14ac:dyDescent="0.3">
      <c r="A45" s="76" t="s">
        <v>548</v>
      </c>
      <c r="B45" s="77"/>
      <c r="C45" s="77"/>
      <c r="D45" s="77"/>
      <c r="E45" s="77"/>
      <c r="F45" s="77"/>
      <c r="G45" s="77"/>
      <c r="H45" s="77"/>
      <c r="I45" s="77"/>
    </row>
    <row r="46" spans="1:9" s="26" customFormat="1" ht="19.5" customHeight="1" x14ac:dyDescent="0.3">
      <c r="A46" s="68" t="s">
        <v>549</v>
      </c>
      <c r="B46" s="24" t="s">
        <v>24</v>
      </c>
      <c r="C46" s="24" t="s">
        <v>550</v>
      </c>
      <c r="D46" s="24" t="s">
        <v>551</v>
      </c>
      <c r="E46" s="24" t="s">
        <v>552</v>
      </c>
      <c r="F46" s="24" t="s">
        <v>553</v>
      </c>
      <c r="G46" s="24">
        <v>2018</v>
      </c>
      <c r="H46" s="24">
        <v>2017</v>
      </c>
      <c r="I46" s="24">
        <v>2016</v>
      </c>
    </row>
    <row r="47" spans="1:9" s="26" customFormat="1" ht="19.5" customHeight="1" x14ac:dyDescent="0.3">
      <c r="A47" s="49" t="s">
        <v>554</v>
      </c>
      <c r="B47" s="50"/>
      <c r="C47" s="50"/>
      <c r="D47" s="50"/>
      <c r="E47" s="50"/>
      <c r="F47" s="50"/>
      <c r="G47" s="50"/>
      <c r="H47" s="50"/>
      <c r="I47" s="50"/>
    </row>
    <row r="48" spans="1:9" s="21" customFormat="1" ht="19.5" customHeight="1" x14ac:dyDescent="0.3">
      <c r="A48" s="36" t="s">
        <v>555</v>
      </c>
      <c r="B48" s="28" t="s">
        <v>508</v>
      </c>
      <c r="C48" s="31">
        <f>3124307/1000</f>
        <v>3124.3069999999998</v>
      </c>
      <c r="D48" s="30">
        <v>405.23335694460002</v>
      </c>
      <c r="E48" s="30">
        <v>2349</v>
      </c>
      <c r="F48" s="30">
        <v>7879</v>
      </c>
      <c r="G48" s="30">
        <v>9261</v>
      </c>
      <c r="H48" s="30">
        <v>8161</v>
      </c>
      <c r="I48" s="30">
        <v>7711</v>
      </c>
    </row>
    <row r="49" spans="1:9" s="21" customFormat="1" ht="19.5" customHeight="1" x14ac:dyDescent="0.3">
      <c r="A49" s="36" t="s">
        <v>556</v>
      </c>
      <c r="B49" s="28" t="s">
        <v>508</v>
      </c>
      <c r="C49" s="31">
        <f>(485799+959785)/1000</f>
        <v>1445.5840000000001</v>
      </c>
      <c r="D49" s="30">
        <f>267.979758074315+528.857258034616</f>
        <v>796.83701610893104</v>
      </c>
      <c r="E49" s="30">
        <v>1541</v>
      </c>
      <c r="F49" s="30">
        <v>3011</v>
      </c>
      <c r="G49" s="30">
        <v>3270</v>
      </c>
      <c r="H49" s="30">
        <v>3245</v>
      </c>
      <c r="I49" s="30">
        <v>3327</v>
      </c>
    </row>
    <row r="50" spans="1:9" s="21" customFormat="1" ht="19.5" customHeight="1" x14ac:dyDescent="0.3">
      <c r="A50" s="36" t="s">
        <v>557</v>
      </c>
      <c r="B50" s="28" t="s">
        <v>508</v>
      </c>
      <c r="C50" s="31">
        <f>9801/1000</f>
        <v>9.8010000000000002</v>
      </c>
      <c r="D50" s="30">
        <v>0.77500463040000001</v>
      </c>
      <c r="E50" s="30">
        <v>11</v>
      </c>
      <c r="F50" s="30">
        <v>69</v>
      </c>
      <c r="G50" s="30">
        <v>52</v>
      </c>
      <c r="H50" s="30">
        <v>49</v>
      </c>
      <c r="I50" s="30">
        <v>49</v>
      </c>
    </row>
    <row r="51" spans="1:9" s="21" customFormat="1" ht="19.5" customHeight="1" x14ac:dyDescent="0.3">
      <c r="A51" s="36" t="s">
        <v>558</v>
      </c>
      <c r="B51" s="28" t="s">
        <v>508</v>
      </c>
      <c r="C51" s="30">
        <f>SUM(C48:C50)</f>
        <v>4579.692</v>
      </c>
      <c r="D51" s="30">
        <f>SUM(D48:D50)</f>
        <v>1202.845377683931</v>
      </c>
      <c r="E51" s="30">
        <v>3901</v>
      </c>
      <c r="F51" s="30">
        <v>10958</v>
      </c>
      <c r="G51" s="30">
        <v>12582</v>
      </c>
      <c r="H51" s="30">
        <v>11455</v>
      </c>
      <c r="I51" s="30">
        <v>11087</v>
      </c>
    </row>
    <row r="52" spans="1:9" s="26" customFormat="1" ht="19.5" customHeight="1" x14ac:dyDescent="0.3">
      <c r="A52" s="23" t="s">
        <v>559</v>
      </c>
      <c r="B52" s="24" t="s">
        <v>24</v>
      </c>
      <c r="C52" s="24">
        <v>2022</v>
      </c>
      <c r="D52" s="24">
        <v>2021</v>
      </c>
      <c r="E52" s="24">
        <v>2020</v>
      </c>
      <c r="F52" s="24">
        <v>2019</v>
      </c>
      <c r="G52" s="24">
        <v>2018</v>
      </c>
      <c r="H52" s="24">
        <v>2017</v>
      </c>
      <c r="I52" s="24">
        <v>2016</v>
      </c>
    </row>
    <row r="53" spans="1:9" s="21" customFormat="1" ht="19.5" customHeight="1" x14ac:dyDescent="0.3">
      <c r="A53" s="49" t="s">
        <v>554</v>
      </c>
      <c r="B53" s="50"/>
      <c r="C53" s="50"/>
      <c r="D53" s="50"/>
      <c r="E53" s="50"/>
      <c r="F53" s="50"/>
      <c r="G53" s="50"/>
      <c r="H53" s="50"/>
      <c r="I53" s="50"/>
    </row>
    <row r="54" spans="1:9" s="21" customFormat="1" ht="19.5" customHeight="1" x14ac:dyDescent="0.3">
      <c r="A54" s="36" t="s">
        <v>555</v>
      </c>
      <c r="B54" s="37" t="s">
        <v>560</v>
      </c>
      <c r="C54" s="30">
        <f>673514+4047325+26779378</f>
        <v>31500217</v>
      </c>
      <c r="D54" s="30">
        <v>4092844.51988</v>
      </c>
      <c r="E54" s="30">
        <v>23165953.62328</v>
      </c>
      <c r="F54" s="30">
        <v>76960530.80390799</v>
      </c>
      <c r="G54" s="30">
        <v>75856373</v>
      </c>
      <c r="H54" s="30">
        <v>67548829</v>
      </c>
      <c r="I54" s="30">
        <v>63760282</v>
      </c>
    </row>
    <row r="55" spans="1:9" s="21" customFormat="1" ht="19.5" customHeight="1" x14ac:dyDescent="0.3">
      <c r="A55" s="36" t="s">
        <v>556</v>
      </c>
      <c r="B55" s="37" t="s">
        <v>560</v>
      </c>
      <c r="C55" s="30">
        <f>2275314+4495300</f>
        <v>6770614</v>
      </c>
      <c r="D55" s="30">
        <f>1255123.55381692+2476982.61218</f>
        <v>3732106.1659969203</v>
      </c>
      <c r="E55" s="30">
        <v>7343733.5662241662</v>
      </c>
      <c r="F55" s="30">
        <v>13972605.994921502</v>
      </c>
      <c r="G55" s="30">
        <v>14049502</v>
      </c>
      <c r="H55" s="30">
        <v>13943349</v>
      </c>
      <c r="I55" s="30">
        <v>14295725</v>
      </c>
    </row>
    <row r="56" spans="1:9" s="21" customFormat="1" ht="19.5" customHeight="1" x14ac:dyDescent="0.3">
      <c r="A56" s="36" t="s">
        <v>557</v>
      </c>
      <c r="B56" s="37" t="s">
        <v>560</v>
      </c>
      <c r="C56" s="30">
        <v>138361</v>
      </c>
      <c r="D56" s="30">
        <v>10940.293319999999</v>
      </c>
      <c r="E56" s="30">
        <v>156973.41461600002</v>
      </c>
      <c r="F56" s="30">
        <v>785066.37223875523</v>
      </c>
      <c r="G56" s="30">
        <v>448043</v>
      </c>
      <c r="H56" s="30">
        <v>427452</v>
      </c>
      <c r="I56" s="30">
        <v>427425</v>
      </c>
    </row>
    <row r="57" spans="1:9" s="21" customFormat="1" ht="19.5" customHeight="1" x14ac:dyDescent="0.3">
      <c r="A57" s="36" t="s">
        <v>558</v>
      </c>
      <c r="B57" s="37" t="s">
        <v>560</v>
      </c>
      <c r="C57" s="30">
        <f>SUM(C54:C56)</f>
        <v>38409192</v>
      </c>
      <c r="D57" s="30">
        <f>SUM(D54:D56)</f>
        <v>7835890.979196921</v>
      </c>
      <c r="E57" s="30">
        <v>30666660.604120165</v>
      </c>
      <c r="F57" s="30">
        <v>91718203.171068251</v>
      </c>
      <c r="G57" s="30">
        <v>90353918</v>
      </c>
      <c r="H57" s="30">
        <v>81919630</v>
      </c>
      <c r="I57" s="30">
        <v>78483432</v>
      </c>
    </row>
    <row r="58" spans="1:9" s="21" customFormat="1" ht="19.5" customHeight="1" x14ac:dyDescent="0.3">
      <c r="A58" s="68" t="s">
        <v>561</v>
      </c>
      <c r="B58" s="24" t="s">
        <v>24</v>
      </c>
      <c r="C58" s="24">
        <v>2022</v>
      </c>
      <c r="D58" s="24">
        <v>2021</v>
      </c>
      <c r="E58" s="24">
        <v>2020</v>
      </c>
      <c r="F58" s="24">
        <v>2019</v>
      </c>
      <c r="G58" s="24">
        <v>2018</v>
      </c>
      <c r="H58" s="24">
        <v>2017</v>
      </c>
      <c r="I58" s="24">
        <v>2016</v>
      </c>
    </row>
    <row r="59" spans="1:9" s="21" customFormat="1" ht="28.9" customHeight="1" x14ac:dyDescent="0.2">
      <c r="A59" s="36" t="s">
        <v>562</v>
      </c>
      <c r="B59" s="28" t="s">
        <v>563</v>
      </c>
      <c r="C59" s="30">
        <v>54935</v>
      </c>
      <c r="D59" s="30">
        <v>13382.311787271188</v>
      </c>
      <c r="E59" s="30">
        <v>14713.519809515699</v>
      </c>
      <c r="F59" s="78" t="s">
        <v>564</v>
      </c>
      <c r="G59" s="58" t="s">
        <v>564</v>
      </c>
      <c r="H59" s="58" t="s">
        <v>564</v>
      </c>
      <c r="I59" s="58" t="s">
        <v>564</v>
      </c>
    </row>
    <row r="60" spans="1:9" s="21" customFormat="1" ht="19.5" customHeight="1" x14ac:dyDescent="0.3">
      <c r="A60" s="36" t="s">
        <v>565</v>
      </c>
      <c r="B60" s="28" t="s">
        <v>563</v>
      </c>
      <c r="C60" s="30">
        <v>12801</v>
      </c>
      <c r="D60" s="30">
        <v>11717</v>
      </c>
      <c r="E60" s="30">
        <v>0</v>
      </c>
      <c r="F60" s="70"/>
      <c r="G60" s="70"/>
      <c r="H60" s="70"/>
      <c r="I60" s="70"/>
    </row>
    <row r="61" spans="1:9" s="21" customFormat="1" ht="19.5" customHeight="1" x14ac:dyDescent="0.3">
      <c r="A61" s="36" t="s">
        <v>566</v>
      </c>
      <c r="B61" s="28" t="s">
        <v>563</v>
      </c>
      <c r="C61" s="30">
        <v>192698</v>
      </c>
      <c r="D61" s="30">
        <v>205683.4725</v>
      </c>
      <c r="E61" s="30">
        <f>224459869.500496/1000</f>
        <v>224459.86950049599</v>
      </c>
      <c r="F61" s="70"/>
      <c r="G61" s="70"/>
      <c r="H61" s="70"/>
      <c r="I61" s="70"/>
    </row>
    <row r="62" spans="1:9" s="21" customFormat="1" ht="19.5" customHeight="1" x14ac:dyDescent="0.3">
      <c r="A62" s="36" t="s">
        <v>567</v>
      </c>
      <c r="B62" s="28" t="s">
        <v>27</v>
      </c>
      <c r="C62" s="38">
        <f>(SUM(C59:C60)/C61)</f>
        <v>0.35151376765716302</v>
      </c>
      <c r="D62" s="38">
        <f>(SUM(D59:D60)/D61)</f>
        <v>0.12202882167535939</v>
      </c>
      <c r="E62" s="38">
        <f>(SUM(E59:E60)/E61)</f>
        <v>6.5550781269981928E-2</v>
      </c>
      <c r="F62" s="70"/>
      <c r="G62" s="70"/>
      <c r="H62" s="70"/>
      <c r="I62" s="70"/>
    </row>
    <row r="63" spans="1:9" s="21" customFormat="1" ht="19.5" customHeight="1" x14ac:dyDescent="0.3">
      <c r="A63" s="76" t="s">
        <v>568</v>
      </c>
      <c r="B63" s="77"/>
      <c r="C63" s="77"/>
      <c r="D63" s="77"/>
      <c r="E63" s="77"/>
      <c r="F63" s="59"/>
      <c r="G63" s="59"/>
      <c r="H63" s="59"/>
      <c r="I63" s="59"/>
    </row>
    <row r="64" spans="1:9" s="21" customFormat="1" ht="19.5" customHeight="1" x14ac:dyDescent="0.3">
      <c r="A64" s="79" t="s">
        <v>569</v>
      </c>
      <c r="B64" s="80" t="s">
        <v>24</v>
      </c>
      <c r="C64" s="24">
        <v>2022</v>
      </c>
      <c r="D64" s="80">
        <v>2021</v>
      </c>
      <c r="E64" s="24">
        <v>2020</v>
      </c>
      <c r="F64" s="24">
        <v>2019</v>
      </c>
      <c r="G64" s="24">
        <v>2018</v>
      </c>
      <c r="H64" s="24">
        <v>2017</v>
      </c>
      <c r="I64" s="24">
        <v>2016</v>
      </c>
    </row>
    <row r="65" spans="1:9" s="21" customFormat="1" ht="19.5" customHeight="1" x14ac:dyDescent="0.3">
      <c r="A65" s="36" t="s">
        <v>570</v>
      </c>
      <c r="B65" s="37" t="s">
        <v>495</v>
      </c>
      <c r="C65" s="30">
        <f>154.8368308558+13.8</f>
        <v>168.63683085580001</v>
      </c>
      <c r="D65" s="30">
        <v>97.719019057940002</v>
      </c>
      <c r="E65" s="30">
        <v>120.4730744806314</v>
      </c>
      <c r="F65" s="30">
        <v>468.48581602104701</v>
      </c>
      <c r="G65" s="30">
        <v>592.49939217998735</v>
      </c>
      <c r="H65" s="30">
        <v>882.48170643200569</v>
      </c>
      <c r="I65" s="30">
        <v>637.55302549215276</v>
      </c>
    </row>
    <row r="66" spans="1:9" s="21" customFormat="1" ht="19.5" customHeight="1" x14ac:dyDescent="0.3">
      <c r="A66" s="36" t="s">
        <v>571</v>
      </c>
      <c r="B66" s="37" t="s">
        <v>495</v>
      </c>
      <c r="C66" s="308">
        <f>2.282852380322+(4450.27/1000)+125.21871</f>
        <v>131.951832380322</v>
      </c>
      <c r="D66" s="30">
        <f>222.31696+1.802+2.43443</f>
        <v>226.55338999999998</v>
      </c>
      <c r="E66" s="30">
        <v>176.89703449599997</v>
      </c>
      <c r="F66" s="30">
        <v>538.45048647359999</v>
      </c>
      <c r="G66" s="30">
        <v>265.59679191200001</v>
      </c>
      <c r="H66" s="31">
        <v>219.36208071199999</v>
      </c>
      <c r="I66" s="31">
        <v>208</v>
      </c>
    </row>
    <row r="67" spans="1:9" s="21" customFormat="1" ht="19.5" customHeight="1" x14ac:dyDescent="0.3">
      <c r="A67" s="36" t="s">
        <v>572</v>
      </c>
      <c r="B67" s="37" t="s">
        <v>27</v>
      </c>
      <c r="C67" s="81">
        <v>1</v>
      </c>
      <c r="D67" s="81">
        <v>1</v>
      </c>
      <c r="E67" s="81">
        <v>1</v>
      </c>
      <c r="F67" s="81">
        <v>1</v>
      </c>
      <c r="G67" s="81">
        <v>1</v>
      </c>
      <c r="H67" s="81">
        <v>1</v>
      </c>
      <c r="I67" s="81">
        <v>1</v>
      </c>
    </row>
    <row r="68" spans="1:9" s="57" customFormat="1" ht="19.5" customHeight="1" x14ac:dyDescent="0.3">
      <c r="A68" s="76" t="s">
        <v>573</v>
      </c>
      <c r="B68" s="77"/>
      <c r="C68"/>
      <c r="D68" s="77"/>
      <c r="E68" s="77"/>
      <c r="F68" s="77"/>
      <c r="G68" s="77"/>
      <c r="H68" s="77"/>
      <c r="I68" s="77"/>
    </row>
    <row r="69" spans="1:9" s="21" customFormat="1" ht="19.5" customHeight="1" x14ac:dyDescent="0.3">
      <c r="A69" s="23" t="s">
        <v>574</v>
      </c>
      <c r="B69" s="24" t="s">
        <v>24</v>
      </c>
      <c r="C69" s="24">
        <v>2022</v>
      </c>
      <c r="D69" s="24">
        <v>2021</v>
      </c>
      <c r="E69" s="24">
        <v>2020</v>
      </c>
      <c r="F69" s="24">
        <v>2019</v>
      </c>
      <c r="G69" s="25" t="s">
        <v>504</v>
      </c>
      <c r="H69" s="24">
        <v>2017</v>
      </c>
      <c r="I69" s="24">
        <v>2016</v>
      </c>
    </row>
    <row r="70" spans="1:9" s="21" customFormat="1" ht="19.5" customHeight="1" x14ac:dyDescent="0.3">
      <c r="A70" s="36" t="s">
        <v>4</v>
      </c>
      <c r="B70" s="37" t="s">
        <v>575</v>
      </c>
      <c r="C70" s="30">
        <v>351106</v>
      </c>
      <c r="D70" s="30">
        <v>414529.3656591071</v>
      </c>
      <c r="E70" s="30">
        <v>515152.66252191697</v>
      </c>
      <c r="F70" s="30">
        <v>372977.23774061975</v>
      </c>
      <c r="G70" s="30">
        <v>386592.33754470566</v>
      </c>
      <c r="H70" s="30">
        <v>385276.20669032598</v>
      </c>
      <c r="I70" s="30">
        <v>353767</v>
      </c>
    </row>
    <row r="71" spans="1:9" s="57" customFormat="1" ht="19.5" customHeight="1" x14ac:dyDescent="0.3">
      <c r="A71" s="76" t="s">
        <v>576</v>
      </c>
      <c r="B71" s="82"/>
      <c r="C71" s="82"/>
      <c r="D71" s="82"/>
      <c r="E71" s="82"/>
      <c r="F71" s="82"/>
      <c r="G71" s="82"/>
      <c r="H71" s="82"/>
      <c r="I71" s="77"/>
    </row>
    <row r="72" spans="1:9" s="21" customFormat="1" ht="19.5" customHeight="1" x14ac:dyDescent="0.3">
      <c r="A72" s="23" t="s">
        <v>577</v>
      </c>
      <c r="B72" s="24" t="s">
        <v>24</v>
      </c>
      <c r="C72" s="24">
        <v>2022</v>
      </c>
      <c r="D72" s="24">
        <v>2021</v>
      </c>
      <c r="E72" s="24">
        <v>2020</v>
      </c>
      <c r="F72" s="24">
        <v>2019</v>
      </c>
      <c r="G72" s="24">
        <v>2018</v>
      </c>
      <c r="H72" s="24">
        <v>2017</v>
      </c>
      <c r="I72" s="24">
        <v>2016</v>
      </c>
    </row>
    <row r="73" spans="1:9" s="21" customFormat="1" ht="19.5" customHeight="1" x14ac:dyDescent="0.3">
      <c r="A73" s="36" t="s">
        <v>578</v>
      </c>
      <c r="B73" s="37" t="s">
        <v>495</v>
      </c>
      <c r="C73" s="30">
        <f>(536906+18516)/1000</f>
        <v>555.42200000000003</v>
      </c>
      <c r="D73" s="30">
        <f>631.084489999999+16.4018923144844</f>
        <v>647.48638231448342</v>
      </c>
      <c r="E73" s="30">
        <v>745.26110783046818</v>
      </c>
      <c r="F73" s="30">
        <v>1023.0201349755361</v>
      </c>
      <c r="G73" s="30">
        <v>1151.0572187667995</v>
      </c>
      <c r="H73" s="30">
        <v>1268</v>
      </c>
      <c r="I73" s="83">
        <v>1433</v>
      </c>
    </row>
    <row r="74" spans="1:9" s="21" customFormat="1" ht="19.5" customHeight="1" x14ac:dyDescent="0.3">
      <c r="A74" s="36" t="s">
        <v>579</v>
      </c>
      <c r="B74" s="37" t="s">
        <v>495</v>
      </c>
      <c r="C74" s="30">
        <f>1390157/1000</f>
        <v>1390.1569999999999</v>
      </c>
      <c r="D74" s="30">
        <v>2112.9646400000001</v>
      </c>
      <c r="E74" s="30">
        <v>1039.1951020609131</v>
      </c>
      <c r="F74" s="30">
        <v>866.43237909090908</v>
      </c>
      <c r="G74" s="30">
        <v>832.48077000000012</v>
      </c>
      <c r="H74" s="30">
        <v>1038</v>
      </c>
      <c r="I74" s="83">
        <v>1167</v>
      </c>
    </row>
    <row r="75" spans="1:9" s="21" customFormat="1" ht="19.5" customHeight="1" x14ac:dyDescent="0.3">
      <c r="A75" s="36" t="s">
        <v>580</v>
      </c>
      <c r="B75" s="37" t="s">
        <v>495</v>
      </c>
      <c r="C75" s="30">
        <f>(1156042+2201)/1000</f>
        <v>1158.2429999999999</v>
      </c>
      <c r="D75" s="30">
        <f>602.8440869+0.79606</f>
        <v>603.64014689999999</v>
      </c>
      <c r="E75" s="30">
        <v>351.1261586</v>
      </c>
      <c r="F75" s="30">
        <v>662.07858480000004</v>
      </c>
      <c r="G75" s="30">
        <v>830.95815819999996</v>
      </c>
      <c r="H75" s="30">
        <v>1403</v>
      </c>
      <c r="I75" s="83">
        <v>617</v>
      </c>
    </row>
    <row r="76" spans="1:9" s="21" customFormat="1" ht="19.5" customHeight="1" x14ac:dyDescent="0.3">
      <c r="A76" s="36" t="s">
        <v>581</v>
      </c>
      <c r="B76" s="37" t="s">
        <v>495</v>
      </c>
      <c r="C76" s="30">
        <f>143750/1000</f>
        <v>143.75</v>
      </c>
      <c r="D76" s="30">
        <v>153.49180000000001</v>
      </c>
      <c r="E76" s="30">
        <v>86.61760000000001</v>
      </c>
      <c r="F76" s="30">
        <v>107.1998</v>
      </c>
      <c r="G76" s="30">
        <v>130.70001789999998</v>
      </c>
      <c r="H76" s="30">
        <v>150</v>
      </c>
      <c r="I76" s="83">
        <v>165</v>
      </c>
    </row>
    <row r="77" spans="1:9" s="21" customFormat="1" ht="19.5" customHeight="1" x14ac:dyDescent="0.3">
      <c r="A77" s="27" t="s">
        <v>582</v>
      </c>
      <c r="B77" s="28" t="s">
        <v>495</v>
      </c>
      <c r="C77" s="30">
        <f>1177234/1000</f>
        <v>1177.2339999999999</v>
      </c>
      <c r="D77" s="30">
        <v>1122.85736475</v>
      </c>
      <c r="E77" s="30">
        <v>982.95462224999994</v>
      </c>
      <c r="F77" s="30">
        <v>1297.79667469641</v>
      </c>
      <c r="G77" s="30">
        <v>1477.8622391102103</v>
      </c>
      <c r="H77" s="30">
        <v>1367</v>
      </c>
      <c r="I77" s="83">
        <v>1537</v>
      </c>
    </row>
    <row r="78" spans="1:9" s="21" customFormat="1" ht="19.5" customHeight="1" x14ac:dyDescent="0.3">
      <c r="A78" s="27" t="s">
        <v>583</v>
      </c>
      <c r="B78" s="28" t="s">
        <v>495</v>
      </c>
      <c r="C78" s="30">
        <f>164320/1000</f>
        <v>164.32</v>
      </c>
      <c r="D78" s="30">
        <v>115.76036999999999</v>
      </c>
      <c r="E78" s="30">
        <v>242.74879000000001</v>
      </c>
      <c r="F78" s="30">
        <v>97.390364170330002</v>
      </c>
      <c r="G78" s="30">
        <v>345.16202113624007</v>
      </c>
      <c r="H78" s="30">
        <v>300</v>
      </c>
      <c r="I78" s="83">
        <v>371</v>
      </c>
    </row>
    <row r="79" spans="1:9" s="21" customFormat="1" ht="19.5" customHeight="1" x14ac:dyDescent="0.3">
      <c r="A79" s="27" t="s">
        <v>584</v>
      </c>
      <c r="B79" s="28" t="s">
        <v>495</v>
      </c>
      <c r="C79" s="28">
        <v>0</v>
      </c>
      <c r="D79" s="30">
        <v>0</v>
      </c>
      <c r="E79" s="30">
        <v>3.3570000000000003E-2</v>
      </c>
      <c r="F79" s="30">
        <v>1.8225341426600001</v>
      </c>
      <c r="G79" s="83">
        <v>0</v>
      </c>
      <c r="H79" s="30">
        <v>9</v>
      </c>
      <c r="I79" s="83">
        <v>50</v>
      </c>
    </row>
    <row r="80" spans="1:9" s="21" customFormat="1" ht="19.5" customHeight="1" x14ac:dyDescent="0.3">
      <c r="A80" s="27" t="s">
        <v>585</v>
      </c>
      <c r="B80" s="28" t="s">
        <v>495</v>
      </c>
      <c r="C80" s="30">
        <v>4586.9260000000004</v>
      </c>
      <c r="D80" s="30">
        <f>SUM(D73:D79)</f>
        <v>4756.2007039644832</v>
      </c>
      <c r="E80" s="30">
        <v>3447.9369507413812</v>
      </c>
      <c r="F80" s="30">
        <v>4055.7404718758448</v>
      </c>
      <c r="G80" s="30">
        <v>4768.2204251132498</v>
      </c>
      <c r="H80" s="30">
        <v>5534</v>
      </c>
      <c r="I80" s="83">
        <v>5341</v>
      </c>
    </row>
    <row r="81" spans="1:9" s="21" customFormat="1" ht="19.5" customHeight="1" x14ac:dyDescent="0.3">
      <c r="A81" s="36" t="s">
        <v>586</v>
      </c>
      <c r="B81" s="37" t="s">
        <v>587</v>
      </c>
      <c r="C81" s="30">
        <v>50427</v>
      </c>
      <c r="D81" s="30">
        <v>45282</v>
      </c>
      <c r="E81" s="30">
        <v>43853</v>
      </c>
      <c r="F81" s="30">
        <v>45157</v>
      </c>
      <c r="G81" s="30">
        <v>44220</v>
      </c>
      <c r="H81" s="30">
        <v>44928</v>
      </c>
      <c r="I81" s="30">
        <v>43213</v>
      </c>
    </row>
    <row r="82" spans="1:9" s="21" customFormat="1" ht="19.5" customHeight="1" x14ac:dyDescent="0.3">
      <c r="A82" s="36" t="s">
        <v>588</v>
      </c>
      <c r="B82" s="39" t="s">
        <v>589</v>
      </c>
      <c r="C82" s="87">
        <f>(C73*1000)/C81</f>
        <v>11.014377218553552</v>
      </c>
      <c r="D82" s="87">
        <f>(D73*1000)/D81</f>
        <v>14.298979336479913</v>
      </c>
      <c r="E82" s="87">
        <v>16.994529629226466</v>
      </c>
      <c r="F82" s="87">
        <v>22.654740903415551</v>
      </c>
      <c r="G82" s="87">
        <v>26.030240134934406</v>
      </c>
      <c r="H82" s="87">
        <v>28.222934472934472</v>
      </c>
      <c r="I82" s="87">
        <v>33.1613171962141</v>
      </c>
    </row>
    <row r="83" spans="1:9" s="62" customFormat="1" ht="19.5" customHeight="1" x14ac:dyDescent="0.3">
      <c r="A83" s="49" t="s">
        <v>590</v>
      </c>
      <c r="B83" s="50"/>
      <c r="C83" s="50"/>
      <c r="D83" s="50"/>
      <c r="E83" s="50"/>
      <c r="F83" s="50"/>
      <c r="G83" s="50"/>
      <c r="H83" s="50"/>
      <c r="I83" s="88"/>
    </row>
    <row r="84" spans="1:9" s="21" customFormat="1" ht="19.5" customHeight="1" x14ac:dyDescent="0.3">
      <c r="A84" s="36" t="s">
        <v>591</v>
      </c>
      <c r="B84" s="39" t="s">
        <v>27</v>
      </c>
      <c r="C84" s="89">
        <v>0.85499999999999998</v>
      </c>
      <c r="D84" s="89">
        <v>0.95418323921983961</v>
      </c>
      <c r="E84" s="89">
        <v>0.94333679450286034</v>
      </c>
      <c r="F84" s="89">
        <v>0.97367062528130222</v>
      </c>
      <c r="G84" s="89">
        <v>0.98</v>
      </c>
      <c r="H84" s="89">
        <v>0.98</v>
      </c>
      <c r="I84" s="89">
        <v>0.98</v>
      </c>
    </row>
    <row r="85" spans="1:9" s="57" customFormat="1" ht="19.5" customHeight="1" x14ac:dyDescent="0.3">
      <c r="A85" s="458" t="s">
        <v>592</v>
      </c>
      <c r="B85" s="459"/>
      <c r="C85" s="459"/>
      <c r="D85" s="460"/>
      <c r="E85" s="459"/>
      <c r="F85" s="459"/>
      <c r="G85" s="459"/>
      <c r="H85" s="459"/>
      <c r="I85" s="461"/>
    </row>
    <row r="86" spans="1:9" s="57" customFormat="1" ht="19.5" customHeight="1" x14ac:dyDescent="0.3">
      <c r="A86" s="90" t="s">
        <v>593</v>
      </c>
      <c r="B86" s="462" t="s">
        <v>594</v>
      </c>
      <c r="C86" s="463"/>
      <c r="D86" s="320"/>
      <c r="E86" s="91"/>
      <c r="F86" s="462" t="s">
        <v>595</v>
      </c>
      <c r="G86" s="463"/>
      <c r="H86" s="331"/>
      <c r="I86" s="321"/>
    </row>
    <row r="87" spans="1:9" s="57" customFormat="1" ht="33" customHeight="1" x14ac:dyDescent="0.3">
      <c r="A87" s="92"/>
      <c r="B87" s="24" t="s">
        <v>596</v>
      </c>
      <c r="C87" s="44" t="s">
        <v>597</v>
      </c>
      <c r="D87" s="24"/>
      <c r="E87" s="24"/>
      <c r="F87" s="24" t="s">
        <v>596</v>
      </c>
      <c r="G87" s="24" t="s">
        <v>597</v>
      </c>
      <c r="H87" s="322"/>
      <c r="I87" s="321"/>
    </row>
    <row r="88" spans="1:9" s="21" customFormat="1" ht="19.5" customHeight="1" x14ac:dyDescent="0.3">
      <c r="A88" s="27" t="s">
        <v>598</v>
      </c>
      <c r="B88" s="83">
        <v>0</v>
      </c>
      <c r="C88" s="93">
        <v>0</v>
      </c>
      <c r="D88" s="30"/>
      <c r="E88" s="30"/>
      <c r="F88" s="30">
        <v>2</v>
      </c>
      <c r="G88" s="93">
        <v>15079.278228480001</v>
      </c>
      <c r="H88" s="94"/>
      <c r="I88" s="95"/>
    </row>
    <row r="89" spans="1:9" s="21" customFormat="1" ht="19.5" customHeight="1" x14ac:dyDescent="0.3">
      <c r="A89" s="27" t="s">
        <v>599</v>
      </c>
      <c r="B89" s="83">
        <v>12</v>
      </c>
      <c r="C89" s="93">
        <v>53327.479899999991</v>
      </c>
      <c r="D89" s="30"/>
      <c r="E89" s="30"/>
      <c r="F89" s="30">
        <v>7</v>
      </c>
      <c r="G89" s="93">
        <v>51928.06130496</v>
      </c>
      <c r="H89" s="94"/>
      <c r="I89" s="95"/>
    </row>
    <row r="90" spans="1:9" s="21" customFormat="1" ht="19.5" customHeight="1" x14ac:dyDescent="0.3">
      <c r="A90" s="27" t="s">
        <v>600</v>
      </c>
      <c r="B90" s="83">
        <v>1</v>
      </c>
      <c r="C90" s="93">
        <v>12848.07</v>
      </c>
      <c r="D90" s="30"/>
      <c r="E90" s="30"/>
      <c r="F90" s="30">
        <v>1</v>
      </c>
      <c r="G90" s="93">
        <v>626</v>
      </c>
      <c r="H90" s="94"/>
      <c r="I90" s="95"/>
    </row>
    <row r="91" spans="1:9" s="21" customFormat="1" ht="19.5" customHeight="1" x14ac:dyDescent="0.3">
      <c r="A91" s="27" t="s">
        <v>601</v>
      </c>
      <c r="B91" s="83">
        <v>0</v>
      </c>
      <c r="C91" s="93">
        <v>0</v>
      </c>
      <c r="D91" s="30"/>
      <c r="E91" s="30"/>
      <c r="F91" s="30">
        <v>6</v>
      </c>
      <c r="G91" s="93">
        <v>19486.71329</v>
      </c>
      <c r="H91" s="94"/>
      <c r="I91" s="95"/>
    </row>
    <row r="92" spans="1:9" s="21" customFormat="1" ht="19.5" customHeight="1" x14ac:dyDescent="0.3">
      <c r="A92" s="96" t="s">
        <v>602</v>
      </c>
      <c r="B92" s="24" t="s">
        <v>438</v>
      </c>
      <c r="C92" s="24">
        <v>2022</v>
      </c>
      <c r="D92" s="24">
        <v>2021</v>
      </c>
      <c r="E92" s="24">
        <v>2020</v>
      </c>
      <c r="F92" s="24">
        <v>2019</v>
      </c>
      <c r="G92" s="24">
        <v>2018</v>
      </c>
      <c r="H92" s="24">
        <v>2017</v>
      </c>
      <c r="I92" s="24">
        <v>2016</v>
      </c>
    </row>
    <row r="93" spans="1:9" s="21" customFormat="1" ht="19.5" customHeight="1" x14ac:dyDescent="0.3">
      <c r="A93" s="97" t="s">
        <v>603</v>
      </c>
      <c r="B93" s="28" t="s">
        <v>27</v>
      </c>
      <c r="C93" s="307">
        <f>153296.240394144/1204332</f>
        <v>0.12728735962686702</v>
      </c>
      <c r="D93" s="38">
        <f>165243.991414181/1217363.36291822</f>
        <v>0.13573925127668043</v>
      </c>
      <c r="E93" s="38">
        <v>0.12017052135600721</v>
      </c>
      <c r="F93" s="38">
        <v>0.11580976527061794</v>
      </c>
      <c r="G93" s="38">
        <v>7.1999999999999995E-2</v>
      </c>
      <c r="H93" s="98">
        <v>3.4000000000000002E-2</v>
      </c>
      <c r="I93" s="98">
        <v>3.5000000000000003E-2</v>
      </c>
    </row>
    <row r="94" spans="1:9" s="21" customFormat="1" ht="19.5" customHeight="1" x14ac:dyDescent="0.3">
      <c r="A94" s="99"/>
      <c r="B94" s="84"/>
      <c r="C94" s="85"/>
      <c r="D94" s="84"/>
      <c r="E94" s="85"/>
      <c r="F94" s="84"/>
      <c r="G94" s="84"/>
      <c r="H94" s="84"/>
      <c r="I94" s="84"/>
    </row>
    <row r="95" spans="1:9" s="21" customFormat="1" ht="19.5" customHeight="1" x14ac:dyDescent="0.3">
      <c r="A95" s="18" t="s">
        <v>604</v>
      </c>
      <c r="B95" s="19"/>
      <c r="C95" s="19"/>
      <c r="D95" s="19"/>
      <c r="E95" s="19"/>
      <c r="F95" s="19"/>
      <c r="G95" s="19"/>
      <c r="H95" s="19"/>
      <c r="I95" s="20"/>
    </row>
    <row r="96" spans="1:9" s="26" customFormat="1" ht="19.5" customHeight="1" x14ac:dyDescent="0.3">
      <c r="A96" s="100" t="s">
        <v>605</v>
      </c>
      <c r="B96" s="101"/>
      <c r="C96" s="101"/>
      <c r="D96" s="101"/>
      <c r="E96" s="101"/>
      <c r="F96" s="101"/>
      <c r="G96" s="101"/>
      <c r="H96" s="101"/>
      <c r="I96" s="102"/>
    </row>
    <row r="97" spans="1:9" s="21" customFormat="1" ht="19.5" customHeight="1" x14ac:dyDescent="0.3">
      <c r="A97" s="96"/>
      <c r="B97" s="24" t="s">
        <v>438</v>
      </c>
      <c r="C97" s="24">
        <v>2022</v>
      </c>
      <c r="D97" s="24">
        <v>2021</v>
      </c>
      <c r="E97" s="24">
        <v>2020</v>
      </c>
      <c r="F97" s="24">
        <v>2019</v>
      </c>
      <c r="G97" s="24">
        <v>2018</v>
      </c>
      <c r="H97" s="24">
        <v>2017</v>
      </c>
      <c r="I97" s="24">
        <v>2016</v>
      </c>
    </row>
    <row r="98" spans="1:9" s="26" customFormat="1" ht="19.5" customHeight="1" x14ac:dyDescent="0.3">
      <c r="A98" s="103" t="s">
        <v>4</v>
      </c>
      <c r="B98" s="69"/>
      <c r="C98" s="69"/>
      <c r="D98" s="69"/>
      <c r="E98" s="69"/>
      <c r="F98" s="69"/>
      <c r="G98" s="69"/>
      <c r="H98" s="69"/>
      <c r="I98" s="104"/>
    </row>
    <row r="99" spans="1:9" s="21" customFormat="1" ht="25.9" customHeight="1" x14ac:dyDescent="0.3">
      <c r="A99" s="27" t="s">
        <v>606</v>
      </c>
      <c r="B99" s="28" t="s">
        <v>607</v>
      </c>
      <c r="C99" s="37">
        <v>6.3</v>
      </c>
      <c r="D99" s="37">
        <v>6.2</v>
      </c>
      <c r="E99" s="74">
        <v>6</v>
      </c>
      <c r="F99" s="74">
        <v>5.75</v>
      </c>
      <c r="G99" s="105">
        <v>5.4</v>
      </c>
      <c r="H99" s="105">
        <v>5.0999999999999996</v>
      </c>
      <c r="I99" s="105">
        <v>4.8</v>
      </c>
    </row>
    <row r="100" spans="1:9" s="21" customFormat="1" ht="27" customHeight="1" x14ac:dyDescent="0.3">
      <c r="A100" s="27" t="s">
        <v>608</v>
      </c>
      <c r="B100" s="28" t="s">
        <v>607</v>
      </c>
      <c r="C100" s="74">
        <v>14.79</v>
      </c>
      <c r="D100" s="37">
        <v>11.6</v>
      </c>
      <c r="E100" s="74">
        <v>10.4</v>
      </c>
      <c r="F100" s="74">
        <v>9.3000000000000007</v>
      </c>
      <c r="G100" s="74">
        <v>8.5</v>
      </c>
      <c r="H100" s="74">
        <v>7.7</v>
      </c>
      <c r="I100" s="74">
        <v>6.2</v>
      </c>
    </row>
    <row r="101" spans="1:9" s="21" customFormat="1" ht="19.5" customHeight="1" x14ac:dyDescent="0.3">
      <c r="A101" s="99"/>
      <c r="B101" s="84"/>
      <c r="C101" s="84"/>
      <c r="D101" s="84"/>
      <c r="E101" s="84"/>
      <c r="F101" s="84"/>
      <c r="G101" s="84"/>
      <c r="H101" s="84"/>
      <c r="I101" s="84"/>
    </row>
    <row r="102" spans="1:9" s="26" customFormat="1" ht="19.5" customHeight="1" x14ac:dyDescent="0.3">
      <c r="A102" s="456" t="s">
        <v>609</v>
      </c>
      <c r="B102" s="432"/>
      <c r="C102" s="432"/>
      <c r="D102" s="432"/>
      <c r="E102" s="432"/>
      <c r="F102" s="432"/>
      <c r="G102" s="432"/>
      <c r="H102" s="432"/>
      <c r="I102" s="433"/>
    </row>
    <row r="103" spans="1:9" s="21" customFormat="1" ht="19.5" customHeight="1" x14ac:dyDescent="0.3">
      <c r="A103" s="23" t="s">
        <v>458</v>
      </c>
      <c r="B103" s="24" t="s">
        <v>438</v>
      </c>
      <c r="C103" s="24">
        <v>2022</v>
      </c>
      <c r="D103" s="24">
        <v>2021</v>
      </c>
      <c r="E103" s="24" t="s">
        <v>610</v>
      </c>
      <c r="F103" s="24" t="s">
        <v>611</v>
      </c>
      <c r="G103" s="24" t="s">
        <v>612</v>
      </c>
      <c r="H103" s="24" t="s">
        <v>613</v>
      </c>
      <c r="I103" s="24">
        <v>2016</v>
      </c>
    </row>
    <row r="104" spans="1:9" s="21" customFormat="1" ht="19.5" customHeight="1" x14ac:dyDescent="0.3">
      <c r="A104" s="27" t="s">
        <v>614</v>
      </c>
      <c r="B104" s="28" t="s">
        <v>615</v>
      </c>
      <c r="C104" s="110">
        <f>553/528657</f>
        <v>1.0460468697094715E-3</v>
      </c>
      <c r="D104" s="110">
        <f>448/462879</f>
        <v>9.6785553027897145E-4</v>
      </c>
      <c r="E104" s="110">
        <v>1.4769878094469582E-3</v>
      </c>
      <c r="F104" s="38">
        <f>790/398108</f>
        <v>1.9843861464728164E-3</v>
      </c>
      <c r="G104" s="38">
        <f>661/381661</f>
        <v>1.7319034431078888E-3</v>
      </c>
      <c r="H104" s="38">
        <f>673/365558</f>
        <v>1.8410211238709042E-3</v>
      </c>
      <c r="I104" s="38">
        <v>1.4666287240330102E-3</v>
      </c>
    </row>
    <row r="105" spans="1:9" s="21" customFormat="1" ht="19.5" customHeight="1" x14ac:dyDescent="0.3">
      <c r="A105" s="27" t="s">
        <v>462</v>
      </c>
      <c r="B105" s="28" t="s">
        <v>615</v>
      </c>
      <c r="C105" s="110">
        <f>1714/528657</f>
        <v>3.2421778204015082E-3</v>
      </c>
      <c r="D105" s="110">
        <f>1032/462879</f>
        <v>2.2295243465354875E-3</v>
      </c>
      <c r="E105" s="110">
        <v>3.0236221985263743E-3</v>
      </c>
      <c r="F105" s="38">
        <f>1820/398108</f>
        <v>4.5716237804816788E-3</v>
      </c>
      <c r="G105" s="38">
        <f>1594/381661</f>
        <v>4.1764812228653175E-3</v>
      </c>
      <c r="H105" s="38">
        <f>1539/365558</f>
        <v>4.2100022431460944E-3</v>
      </c>
      <c r="I105" s="38">
        <v>5.9165491383165354E-3</v>
      </c>
    </row>
    <row r="106" spans="1:9" s="21" customFormat="1" ht="19.5" customHeight="1" x14ac:dyDescent="0.3">
      <c r="A106" s="27" t="s">
        <v>464</v>
      </c>
      <c r="B106" s="28" t="s">
        <v>615</v>
      </c>
      <c r="C106" s="110">
        <f>3660/528657</f>
        <v>6.9232035138095211E-3</v>
      </c>
      <c r="D106" s="110">
        <f>4595/462879</f>
        <v>9.9270003607854328E-3</v>
      </c>
      <c r="E106" s="110">
        <f>6337/416388</f>
        <v>1.5218978452789226E-2</v>
      </c>
      <c r="F106" s="38">
        <f>6123/398108</f>
        <v>1.5380248575763361E-2</v>
      </c>
      <c r="G106" s="38">
        <f>5172/381661</f>
        <v>1.3551292901291985E-2</v>
      </c>
      <c r="H106" s="38">
        <f>5182/365558</f>
        <v>1.4175589099404199E-2</v>
      </c>
      <c r="I106" s="38">
        <v>2.1111323061720366E-2</v>
      </c>
    </row>
    <row r="107" spans="1:9" s="21" customFormat="1" ht="19.5" customHeight="1" x14ac:dyDescent="0.3">
      <c r="A107" s="27" t="s">
        <v>616</v>
      </c>
      <c r="B107" s="28" t="s">
        <v>615</v>
      </c>
      <c r="C107" s="110">
        <f>13612/528657</f>
        <v>2.5748263997260983E-2</v>
      </c>
      <c r="D107" s="110">
        <f>11570/462879</f>
        <v>2.4995733226177898E-2</v>
      </c>
      <c r="E107" s="110">
        <f>10060/416388</f>
        <v>2.4160158313880322E-2</v>
      </c>
      <c r="F107" s="38">
        <f>7306/398108</f>
        <v>1.8351804033076451E-2</v>
      </c>
      <c r="G107" s="38">
        <f>5811/381661</f>
        <v>1.5225553567170867E-2</v>
      </c>
      <c r="H107" s="38">
        <f>5431/365558</f>
        <v>1.4856739559796257E-2</v>
      </c>
      <c r="I107" s="38">
        <v>1.0732344948574181E-2</v>
      </c>
    </row>
    <row r="108" spans="1:9" s="21" customFormat="1" ht="19.5" customHeight="1" x14ac:dyDescent="0.3">
      <c r="A108" s="27" t="s">
        <v>617</v>
      </c>
      <c r="B108" s="28" t="s">
        <v>615</v>
      </c>
      <c r="C108" s="110">
        <f>8175/528657</f>
        <v>1.5463712766500775E-2</v>
      </c>
      <c r="D108" s="110">
        <f>7407/462879</f>
        <v>1.6002022126732903E-2</v>
      </c>
      <c r="E108" s="110">
        <f>7079/416388</f>
        <v>1.7000970248902465E-2</v>
      </c>
      <c r="F108" s="38">
        <f>7193/398108</f>
        <v>1.8067961457694896E-2</v>
      </c>
      <c r="G108" s="38">
        <f>6115/381661</f>
        <v>1.6022071943426235E-2</v>
      </c>
      <c r="H108" s="38">
        <f>5687/365558</f>
        <v>1.5557038828311786E-2</v>
      </c>
      <c r="I108" s="38">
        <v>1.6986625221636058E-2</v>
      </c>
    </row>
    <row r="109" spans="1:9" s="26" customFormat="1" ht="19.5" customHeight="1" x14ac:dyDescent="0.3">
      <c r="A109" s="111" t="s">
        <v>477</v>
      </c>
      <c r="B109" s="40" t="s">
        <v>615</v>
      </c>
      <c r="C109" s="112">
        <f>SUM(C104:C108)</f>
        <v>5.2423404967682261E-2</v>
      </c>
      <c r="D109" s="112">
        <f>SUM(D104:D108)</f>
        <v>5.4122135590510698E-2</v>
      </c>
      <c r="E109" s="112">
        <f t="shared" ref="E109:H109" si="0">SUM(E104:E108)</f>
        <v>6.088071702354534E-2</v>
      </c>
      <c r="F109" s="112">
        <f t="shared" si="0"/>
        <v>5.8356023993489207E-2</v>
      </c>
      <c r="G109" s="112">
        <f t="shared" si="0"/>
        <v>5.0707303077862295E-2</v>
      </c>
      <c r="H109" s="112">
        <f t="shared" si="0"/>
        <v>5.0640390854529246E-2</v>
      </c>
      <c r="I109" s="35">
        <v>5.6213471094280154E-2</v>
      </c>
    </row>
    <row r="110" spans="1:9" s="21" customFormat="1" x14ac:dyDescent="0.3">
      <c r="A110" s="99"/>
      <c r="B110" s="84"/>
      <c r="C110" s="84"/>
      <c r="D110" s="84"/>
      <c r="E110" s="84"/>
      <c r="F110" s="84"/>
      <c r="G110" s="84"/>
      <c r="H110" s="84"/>
      <c r="I110" s="84"/>
    </row>
    <row r="111" spans="1:9" s="21" customFormat="1" ht="15" x14ac:dyDescent="0.3">
      <c r="A111" s="117" t="s">
        <v>20</v>
      </c>
      <c r="B111" s="118"/>
      <c r="C111" s="118"/>
      <c r="D111" s="118"/>
      <c r="E111" s="118"/>
      <c r="F111" s="118"/>
      <c r="G111" s="118"/>
      <c r="H111" s="119"/>
      <c r="I111" s="119"/>
    </row>
    <row r="112" spans="1:9" s="21" customFormat="1" ht="15" x14ac:dyDescent="0.2">
      <c r="A112" s="13" t="s">
        <v>387</v>
      </c>
      <c r="B112" s="118"/>
      <c r="C112" s="118"/>
      <c r="D112" s="118"/>
      <c r="E112" s="118"/>
      <c r="F112" s="118"/>
      <c r="G112" s="118"/>
      <c r="H112" s="120"/>
      <c r="I112" s="120"/>
    </row>
    <row r="113" spans="1:9" s="21" customFormat="1" ht="14.25" x14ac:dyDescent="0.3">
      <c r="A113" s="121" t="s">
        <v>618</v>
      </c>
      <c r="B113" s="118"/>
      <c r="C113" s="118"/>
      <c r="D113" s="118"/>
      <c r="E113" s="118"/>
      <c r="F113" s="118"/>
      <c r="G113" s="118"/>
      <c r="H113" s="118"/>
      <c r="I113" s="118"/>
    </row>
    <row r="114" spans="1:9" s="21" customFormat="1" ht="14.25" x14ac:dyDescent="0.3">
      <c r="A114" s="118" t="s">
        <v>619</v>
      </c>
      <c r="B114" s="122"/>
      <c r="C114" s="122"/>
      <c r="D114" s="122"/>
      <c r="E114" s="122"/>
      <c r="F114" s="122"/>
      <c r="G114" s="122"/>
      <c r="H114" s="122"/>
      <c r="I114" s="122"/>
    </row>
    <row r="115" spans="1:9" s="21" customFormat="1" ht="14.25" x14ac:dyDescent="0.3">
      <c r="A115" s="123" t="s">
        <v>620</v>
      </c>
      <c r="B115" s="124"/>
      <c r="C115" s="124"/>
      <c r="D115" s="124"/>
      <c r="E115" s="125"/>
      <c r="F115" s="125"/>
      <c r="G115" s="125"/>
      <c r="H115" s="118"/>
      <c r="I115" s="118"/>
    </row>
    <row r="116" spans="1:9" s="21" customFormat="1" ht="14.25" x14ac:dyDescent="0.3">
      <c r="A116" s="395" t="s">
        <v>621</v>
      </c>
      <c r="B116" s="124"/>
      <c r="C116" s="124"/>
      <c r="D116" s="124"/>
      <c r="E116" s="125"/>
      <c r="F116" s="125"/>
      <c r="G116" s="125"/>
      <c r="H116" s="118"/>
      <c r="I116" s="118"/>
    </row>
    <row r="117" spans="1:9" s="21" customFormat="1" ht="14.25" x14ac:dyDescent="0.3">
      <c r="A117" s="118" t="s">
        <v>622</v>
      </c>
      <c r="B117" s="118"/>
      <c r="C117" s="118"/>
      <c r="D117" s="118"/>
      <c r="E117" s="126"/>
      <c r="F117" s="126"/>
      <c r="G117" s="126"/>
      <c r="H117" s="118"/>
      <c r="I117" s="118"/>
    </row>
    <row r="118" spans="1:9" s="21" customFormat="1" ht="13.5" customHeight="1" x14ac:dyDescent="0.3">
      <c r="A118" s="118" t="s">
        <v>623</v>
      </c>
      <c r="B118" s="122"/>
      <c r="C118" s="122"/>
      <c r="D118" s="122"/>
      <c r="E118" s="122"/>
      <c r="F118" s="122"/>
      <c r="G118" s="122"/>
      <c r="H118" s="122"/>
      <c r="I118" s="122"/>
    </row>
    <row r="119" spans="1:9" s="21" customFormat="1" ht="14.25" x14ac:dyDescent="0.3">
      <c r="A119" s="327" t="s">
        <v>624</v>
      </c>
      <c r="B119" s="127"/>
      <c r="C119" s="127"/>
      <c r="D119" s="127"/>
      <c r="E119" s="1"/>
      <c r="F119" s="118"/>
      <c r="G119" s="118"/>
      <c r="H119" s="118"/>
      <c r="I119" s="118"/>
    </row>
    <row r="120" spans="1:9" s="21" customFormat="1" ht="15" x14ac:dyDescent="0.3">
      <c r="A120" s="143" t="s">
        <v>625</v>
      </c>
      <c r="B120" s="128"/>
      <c r="C120" s="128"/>
      <c r="D120" s="128"/>
      <c r="E120" s="128"/>
      <c r="F120" s="128"/>
      <c r="G120" s="128"/>
      <c r="H120" s="128"/>
      <c r="I120" s="128"/>
    </row>
    <row r="121" spans="1:9" s="21" customFormat="1" ht="15" x14ac:dyDescent="0.3">
      <c r="A121" s="118" t="s">
        <v>626</v>
      </c>
      <c r="B121" s="129"/>
      <c r="C121" s="129"/>
      <c r="D121" s="129"/>
      <c r="E121" s="129"/>
      <c r="F121" s="129"/>
      <c r="G121" s="129"/>
      <c r="H121" s="118"/>
      <c r="I121" s="118"/>
    </row>
    <row r="122" spans="1:9" s="21" customFormat="1" ht="14.25" x14ac:dyDescent="0.3">
      <c r="A122" s="327" t="s">
        <v>627</v>
      </c>
      <c r="B122" s="122"/>
      <c r="C122" s="122"/>
      <c r="D122" s="122"/>
      <c r="E122" s="122"/>
      <c r="F122" s="122"/>
      <c r="G122" s="122"/>
      <c r="H122" s="122"/>
      <c r="I122" s="122"/>
    </row>
    <row r="123" spans="1:9" s="21" customFormat="1" ht="14.25" x14ac:dyDescent="0.2">
      <c r="A123" s="130" t="s">
        <v>628</v>
      </c>
      <c r="B123" s="124"/>
      <c r="C123" s="124"/>
      <c r="D123" s="124"/>
      <c r="E123" s="125"/>
      <c r="F123" s="125"/>
      <c r="G123" s="125"/>
      <c r="H123" s="118"/>
      <c r="I123" s="118"/>
    </row>
    <row r="124" spans="1:9" s="21" customFormat="1" ht="14.25" x14ac:dyDescent="0.3">
      <c r="A124" s="118" t="s">
        <v>629</v>
      </c>
      <c r="B124" s="122"/>
      <c r="C124" s="122"/>
      <c r="D124" s="122"/>
      <c r="E124" s="122"/>
      <c r="F124" s="122"/>
      <c r="G124" s="122"/>
      <c r="H124" s="122"/>
      <c r="I124" s="122"/>
    </row>
    <row r="125" spans="1:9" s="21" customFormat="1" ht="14.25" x14ac:dyDescent="0.3">
      <c r="A125" s="118" t="s">
        <v>630</v>
      </c>
      <c r="B125" s="118"/>
      <c r="C125" s="118"/>
      <c r="D125" s="118"/>
      <c r="E125" s="118"/>
      <c r="F125" s="118"/>
      <c r="G125" s="118"/>
      <c r="H125" s="118"/>
      <c r="I125" s="118"/>
    </row>
    <row r="126" spans="1:9" s="21" customFormat="1" ht="14.25" x14ac:dyDescent="0.3">
      <c r="A126" s="327" t="s">
        <v>631</v>
      </c>
      <c r="B126" s="122"/>
      <c r="C126" s="122"/>
      <c r="D126" s="122"/>
      <c r="E126" s="122"/>
      <c r="F126" s="122"/>
      <c r="G126" s="122"/>
      <c r="H126" s="122"/>
      <c r="I126" s="122"/>
    </row>
    <row r="127" spans="1:9" s="21" customFormat="1" ht="14.25" x14ac:dyDescent="0.3">
      <c r="A127" s="118" t="s">
        <v>632</v>
      </c>
      <c r="B127" s="124"/>
      <c r="C127" s="124"/>
      <c r="D127" s="124"/>
      <c r="E127" s="131"/>
      <c r="F127" s="118"/>
      <c r="G127" s="118"/>
      <c r="H127" s="118"/>
      <c r="I127" s="118"/>
    </row>
    <row r="128" spans="1:9" s="21" customFormat="1" ht="14.25" x14ac:dyDescent="0.3">
      <c r="A128" s="123" t="s">
        <v>633</v>
      </c>
      <c r="B128" s="118"/>
      <c r="C128" s="118"/>
      <c r="D128" s="118"/>
      <c r="E128" s="118"/>
      <c r="F128" s="118"/>
      <c r="G128" s="118"/>
      <c r="H128" s="118"/>
      <c r="I128" s="118"/>
    </row>
    <row r="129" spans="1:9" s="21" customFormat="1" ht="14.25" x14ac:dyDescent="0.3">
      <c r="A129" s="132" t="s">
        <v>634</v>
      </c>
      <c r="B129" s="122"/>
      <c r="C129" s="122"/>
      <c r="D129" s="122"/>
      <c r="E129" s="122"/>
      <c r="F129" s="122"/>
      <c r="G129" s="122"/>
      <c r="H129" s="122"/>
      <c r="I129" s="122"/>
    </row>
    <row r="130" spans="1:9" s="21" customFormat="1" ht="14.25" x14ac:dyDescent="0.3">
      <c r="A130" s="122" t="s">
        <v>635</v>
      </c>
      <c r="B130" s="124"/>
      <c r="C130" s="124"/>
      <c r="D130" s="124"/>
      <c r="E130" s="133"/>
      <c r="F130" s="118"/>
      <c r="G130" s="118"/>
      <c r="H130" s="118"/>
      <c r="I130" s="118"/>
    </row>
    <row r="131" spans="1:9" s="21" customFormat="1" ht="14.25" x14ac:dyDescent="0.3">
      <c r="A131" s="118" t="s">
        <v>636</v>
      </c>
      <c r="B131" s="124"/>
      <c r="C131" s="124"/>
      <c r="D131" s="124"/>
      <c r="E131" s="134"/>
      <c r="F131" s="125"/>
      <c r="G131" s="125"/>
      <c r="H131" s="118"/>
      <c r="I131" s="118"/>
    </row>
    <row r="132" spans="1:9" s="21" customFormat="1" ht="14.25" x14ac:dyDescent="0.3">
      <c r="A132" s="122" t="s">
        <v>637</v>
      </c>
      <c r="B132" s="124"/>
      <c r="C132" s="124"/>
      <c r="D132" s="124"/>
      <c r="E132" s="134"/>
      <c r="F132" s="125"/>
      <c r="G132" s="125"/>
      <c r="H132" s="118"/>
      <c r="I132" s="118"/>
    </row>
    <row r="133" spans="1:9" s="21" customFormat="1" ht="14.25" x14ac:dyDescent="0.3">
      <c r="A133" s="123" t="s">
        <v>638</v>
      </c>
      <c r="B133" s="118"/>
      <c r="C133" s="118"/>
      <c r="D133" s="118"/>
      <c r="E133" s="118"/>
      <c r="F133" s="118"/>
      <c r="G133" s="118"/>
      <c r="H133" s="118"/>
      <c r="I133" s="118"/>
    </row>
    <row r="134" spans="1:9" s="21" customFormat="1" ht="14.25" x14ac:dyDescent="0.3">
      <c r="A134" s="118" t="s">
        <v>639</v>
      </c>
      <c r="B134" s="118"/>
      <c r="C134" s="118"/>
      <c r="D134" s="118"/>
      <c r="E134" s="135"/>
      <c r="F134" s="118"/>
      <c r="G134" s="118"/>
      <c r="H134" s="118"/>
      <c r="I134" s="118"/>
    </row>
    <row r="135" spans="1:9" s="21" customFormat="1" ht="14.25" x14ac:dyDescent="0.3">
      <c r="A135" s="118" t="s">
        <v>640</v>
      </c>
      <c r="B135" s="118"/>
      <c r="C135" s="118"/>
      <c r="D135" s="118"/>
      <c r="E135" s="135"/>
      <c r="F135" s="118"/>
      <c r="G135" s="118"/>
      <c r="H135" s="118"/>
      <c r="I135" s="118"/>
    </row>
    <row r="136" spans="1:9" s="21" customFormat="1" ht="14.25" x14ac:dyDescent="0.3">
      <c r="A136" s="121" t="s">
        <v>641</v>
      </c>
      <c r="B136" s="118"/>
      <c r="C136" s="118"/>
      <c r="D136" s="118"/>
      <c r="E136" s="135"/>
      <c r="F136" s="118"/>
      <c r="G136" s="118"/>
      <c r="H136" s="118"/>
      <c r="I136" s="118"/>
    </row>
    <row r="137" spans="1:9" s="21" customFormat="1" x14ac:dyDescent="0.3">
      <c r="A137" s="327"/>
      <c r="B137" s="84"/>
      <c r="C137" s="84"/>
      <c r="D137" s="84"/>
      <c r="E137" s="84"/>
      <c r="F137" s="84"/>
      <c r="G137" s="84"/>
      <c r="H137" s="84"/>
      <c r="I137" s="84"/>
    </row>
    <row r="138" spans="1:9" s="21" customFormat="1" x14ac:dyDescent="0.3">
      <c r="A138" s="99"/>
      <c r="B138" s="84"/>
      <c r="C138" s="84"/>
      <c r="D138" s="84"/>
      <c r="E138" s="84"/>
      <c r="F138" s="84"/>
      <c r="G138" s="84"/>
      <c r="H138" s="84"/>
      <c r="I138" s="84"/>
    </row>
    <row r="139" spans="1:9" s="21" customFormat="1" x14ac:dyDescent="0.3">
      <c r="A139" s="99"/>
      <c r="B139" s="84"/>
      <c r="C139" s="84"/>
      <c r="D139" s="84"/>
      <c r="E139" s="84"/>
      <c r="F139" s="84"/>
      <c r="G139" s="84"/>
      <c r="H139" s="84"/>
      <c r="I139" s="84"/>
    </row>
    <row r="140" spans="1:9" s="21" customFormat="1" x14ac:dyDescent="0.3">
      <c r="A140" s="99"/>
      <c r="B140" s="84"/>
      <c r="C140" s="84"/>
      <c r="D140" s="84"/>
      <c r="E140" s="84"/>
      <c r="F140" s="84"/>
      <c r="G140" s="84"/>
      <c r="H140" s="84"/>
      <c r="I140" s="84"/>
    </row>
    <row r="141" spans="1:9" s="21" customFormat="1" x14ac:dyDescent="0.3">
      <c r="A141" s="99"/>
      <c r="B141" s="84"/>
      <c r="C141" s="84"/>
      <c r="D141" s="84"/>
      <c r="E141" s="84"/>
      <c r="F141" s="84"/>
      <c r="G141" s="84"/>
      <c r="H141" s="84"/>
      <c r="I141" s="84"/>
    </row>
    <row r="142" spans="1:9" s="21" customFormat="1" x14ac:dyDescent="0.3">
      <c r="A142" s="99"/>
      <c r="B142" s="84"/>
      <c r="C142" s="84"/>
      <c r="D142" s="84"/>
      <c r="E142" s="84"/>
      <c r="F142" s="84"/>
      <c r="G142" s="84"/>
      <c r="H142" s="84"/>
      <c r="I142" s="84"/>
    </row>
    <row r="143" spans="1:9" s="21" customFormat="1" x14ac:dyDescent="0.3">
      <c r="A143" s="99"/>
      <c r="B143" s="84"/>
      <c r="C143" s="84"/>
      <c r="D143" s="84"/>
      <c r="E143" s="84"/>
      <c r="F143" s="84"/>
      <c r="G143" s="84"/>
      <c r="H143" s="84"/>
      <c r="I143" s="84"/>
    </row>
    <row r="144" spans="1:9" s="21" customFormat="1" x14ac:dyDescent="0.3">
      <c r="A144" s="99"/>
      <c r="B144" s="84"/>
      <c r="C144" s="84"/>
      <c r="D144" s="84"/>
      <c r="E144" s="84"/>
      <c r="F144" s="84"/>
      <c r="G144" s="84"/>
      <c r="H144" s="84"/>
      <c r="I144" s="84"/>
    </row>
    <row r="145" spans="1:9" s="21" customFormat="1" x14ac:dyDescent="0.3">
      <c r="A145" s="99"/>
      <c r="B145" s="84"/>
      <c r="C145" s="84"/>
      <c r="D145" s="84"/>
      <c r="E145" s="84"/>
      <c r="F145" s="84"/>
      <c r="G145" s="84"/>
      <c r="H145" s="84"/>
      <c r="I145" s="84"/>
    </row>
    <row r="146" spans="1:9" s="21" customFormat="1" x14ac:dyDescent="0.3">
      <c r="A146" s="99"/>
      <c r="B146" s="84"/>
      <c r="C146" s="84"/>
      <c r="D146" s="84"/>
      <c r="E146" s="84"/>
      <c r="F146" s="84"/>
      <c r="G146" s="84"/>
      <c r="H146" s="84"/>
      <c r="I146" s="84"/>
    </row>
    <row r="147" spans="1:9" s="21" customFormat="1" x14ac:dyDescent="0.3">
      <c r="A147" s="99"/>
      <c r="B147" s="84"/>
      <c r="C147" s="84"/>
      <c r="D147" s="84"/>
      <c r="E147" s="84"/>
      <c r="F147" s="84"/>
      <c r="G147" s="84"/>
      <c r="H147" s="84"/>
      <c r="I147" s="84"/>
    </row>
    <row r="148" spans="1:9" s="21" customFormat="1" x14ac:dyDescent="0.3">
      <c r="A148" s="99"/>
      <c r="B148" s="84"/>
      <c r="C148" s="84"/>
      <c r="D148" s="84"/>
      <c r="E148" s="84"/>
      <c r="F148" s="84"/>
      <c r="G148" s="84"/>
      <c r="H148" s="84"/>
      <c r="I148" s="84"/>
    </row>
    <row r="149" spans="1:9" s="21" customFormat="1" x14ac:dyDescent="0.3">
      <c r="A149" s="99"/>
      <c r="B149" s="84"/>
      <c r="C149" s="84"/>
      <c r="D149" s="84"/>
      <c r="E149" s="84"/>
      <c r="F149" s="84"/>
      <c r="G149" s="84"/>
      <c r="H149" s="84"/>
      <c r="I149" s="84"/>
    </row>
    <row r="150" spans="1:9" s="21" customFormat="1" x14ac:dyDescent="0.3">
      <c r="A150" s="99"/>
      <c r="B150" s="84"/>
      <c r="C150" s="84"/>
      <c r="D150" s="84"/>
      <c r="E150" s="84"/>
      <c r="F150" s="84"/>
      <c r="G150" s="84"/>
      <c r="H150" s="84"/>
      <c r="I150" s="84"/>
    </row>
    <row r="151" spans="1:9" s="21" customFormat="1" x14ac:dyDescent="0.3">
      <c r="A151" s="99"/>
      <c r="B151" s="84"/>
      <c r="C151" s="84"/>
      <c r="D151" s="84"/>
      <c r="E151" s="84"/>
      <c r="F151" s="84"/>
      <c r="G151" s="84"/>
      <c r="H151" s="84"/>
      <c r="I151" s="84"/>
    </row>
    <row r="152" spans="1:9" s="21" customFormat="1" x14ac:dyDescent="0.3">
      <c r="A152" s="99"/>
      <c r="B152" s="84"/>
      <c r="C152" s="84"/>
      <c r="D152" s="84"/>
      <c r="E152" s="84"/>
      <c r="F152" s="84"/>
      <c r="G152" s="84"/>
      <c r="H152" s="84"/>
      <c r="I152" s="84"/>
    </row>
    <row r="153" spans="1:9" s="21" customFormat="1" x14ac:dyDescent="0.3">
      <c r="A153" s="99"/>
      <c r="B153" s="84"/>
      <c r="C153" s="84"/>
      <c r="D153" s="84"/>
      <c r="E153" s="84"/>
      <c r="F153" s="84"/>
      <c r="G153" s="84"/>
      <c r="H153" s="84"/>
      <c r="I153" s="84"/>
    </row>
    <row r="154" spans="1:9" s="21" customFormat="1" x14ac:dyDescent="0.3">
      <c r="A154" s="99"/>
      <c r="B154" s="84"/>
      <c r="C154" s="84"/>
      <c r="D154" s="84"/>
      <c r="E154" s="84"/>
      <c r="F154" s="84"/>
      <c r="G154" s="84"/>
      <c r="H154" s="84"/>
      <c r="I154" s="84"/>
    </row>
    <row r="155" spans="1:9" s="21" customFormat="1" x14ac:dyDescent="0.3">
      <c r="A155" s="99"/>
      <c r="B155" s="84"/>
      <c r="C155" s="84"/>
      <c r="D155" s="84"/>
      <c r="E155" s="84"/>
      <c r="F155" s="84"/>
      <c r="G155" s="84"/>
      <c r="H155" s="84"/>
      <c r="I155" s="84"/>
    </row>
    <row r="156" spans="1:9" s="21" customFormat="1" x14ac:dyDescent="0.3">
      <c r="A156" s="99"/>
      <c r="B156" s="84"/>
      <c r="C156" s="84"/>
      <c r="D156" s="84"/>
      <c r="E156" s="84"/>
      <c r="F156" s="84"/>
      <c r="G156" s="84"/>
      <c r="H156" s="84"/>
      <c r="I156" s="84"/>
    </row>
    <row r="157" spans="1:9" s="21" customFormat="1" x14ac:dyDescent="0.3">
      <c r="A157" s="99"/>
      <c r="B157" s="84"/>
      <c r="C157" s="84"/>
      <c r="D157" s="84"/>
      <c r="E157" s="84"/>
      <c r="F157" s="84"/>
      <c r="G157" s="84"/>
      <c r="H157" s="84"/>
      <c r="I157" s="84"/>
    </row>
    <row r="158" spans="1:9" s="21" customFormat="1" x14ac:dyDescent="0.3">
      <c r="A158" s="99"/>
      <c r="B158" s="84"/>
      <c r="C158" s="84"/>
      <c r="D158" s="84"/>
      <c r="E158" s="84"/>
      <c r="F158" s="84"/>
      <c r="G158" s="84"/>
      <c r="H158" s="84"/>
      <c r="I158" s="84"/>
    </row>
    <row r="159" spans="1:9" s="21" customFormat="1" x14ac:dyDescent="0.3">
      <c r="A159" s="99"/>
      <c r="B159" s="84"/>
      <c r="C159" s="84"/>
      <c r="D159" s="84"/>
      <c r="E159" s="84"/>
      <c r="F159" s="84"/>
      <c r="G159" s="84"/>
      <c r="H159" s="84"/>
      <c r="I159" s="84"/>
    </row>
    <row r="160" spans="1:9" s="21" customFormat="1" x14ac:dyDescent="0.3">
      <c r="A160" s="99"/>
      <c r="B160" s="84"/>
      <c r="C160" s="84"/>
      <c r="D160" s="84"/>
      <c r="E160" s="84"/>
      <c r="F160" s="84"/>
      <c r="G160" s="84"/>
      <c r="H160" s="84"/>
      <c r="I160" s="84"/>
    </row>
    <row r="161" spans="1:9" s="21" customFormat="1" x14ac:dyDescent="0.3">
      <c r="A161" s="99"/>
      <c r="B161" s="84"/>
      <c r="C161" s="84"/>
      <c r="D161" s="84"/>
      <c r="E161" s="84"/>
      <c r="F161" s="84"/>
      <c r="G161" s="84"/>
      <c r="H161" s="84"/>
      <c r="I161" s="84"/>
    </row>
    <row r="162" spans="1:9" s="21" customFormat="1" x14ac:dyDescent="0.3">
      <c r="A162" s="99"/>
      <c r="B162" s="84"/>
      <c r="C162" s="84"/>
      <c r="D162" s="84"/>
      <c r="E162" s="84"/>
      <c r="F162" s="84"/>
      <c r="G162" s="84"/>
      <c r="H162" s="84"/>
      <c r="I162" s="84"/>
    </row>
    <row r="163" spans="1:9" s="21" customFormat="1" x14ac:dyDescent="0.3">
      <c r="A163" s="99"/>
      <c r="B163" s="84"/>
      <c r="C163" s="84"/>
      <c r="D163" s="84"/>
      <c r="E163" s="84"/>
      <c r="F163" s="84"/>
      <c r="G163" s="84"/>
      <c r="H163" s="84"/>
      <c r="I163" s="84"/>
    </row>
    <row r="164" spans="1:9" s="21" customFormat="1" x14ac:dyDescent="0.3">
      <c r="A164" s="99"/>
      <c r="B164" s="84"/>
      <c r="C164" s="84"/>
      <c r="D164" s="84"/>
      <c r="E164" s="84"/>
      <c r="F164" s="84"/>
      <c r="G164" s="84"/>
      <c r="H164" s="84"/>
      <c r="I164" s="84"/>
    </row>
    <row r="165" spans="1:9" s="21" customFormat="1" x14ac:dyDescent="0.3">
      <c r="A165" s="99"/>
      <c r="B165" s="84"/>
      <c r="C165" s="84"/>
      <c r="D165" s="84"/>
      <c r="E165" s="84"/>
      <c r="F165" s="84"/>
      <c r="G165" s="84"/>
      <c r="H165" s="84"/>
      <c r="I165" s="84"/>
    </row>
    <row r="166" spans="1:9" s="21" customFormat="1" x14ac:dyDescent="0.3">
      <c r="A166" s="99"/>
      <c r="B166" s="84"/>
      <c r="C166" s="84"/>
      <c r="D166" s="84"/>
      <c r="E166" s="84"/>
      <c r="F166" s="84"/>
      <c r="G166" s="84"/>
      <c r="H166" s="84"/>
      <c r="I166" s="84"/>
    </row>
    <row r="167" spans="1:9" s="21" customFormat="1" x14ac:dyDescent="0.3">
      <c r="A167" s="99"/>
      <c r="B167" s="84"/>
      <c r="C167" s="84"/>
      <c r="D167" s="84"/>
      <c r="E167" s="84"/>
      <c r="F167" s="84"/>
      <c r="G167" s="84"/>
      <c r="H167" s="84"/>
      <c r="I167" s="84"/>
    </row>
    <row r="168" spans="1:9" s="21" customFormat="1" x14ac:dyDescent="0.3">
      <c r="A168" s="99"/>
      <c r="B168" s="84"/>
      <c r="C168" s="84"/>
      <c r="D168" s="84"/>
      <c r="E168" s="84"/>
      <c r="F168" s="84"/>
      <c r="G168" s="84"/>
      <c r="H168" s="84"/>
      <c r="I168" s="84"/>
    </row>
    <row r="169" spans="1:9" s="21" customFormat="1" x14ac:dyDescent="0.3">
      <c r="A169" s="99"/>
      <c r="B169" s="84"/>
      <c r="C169" s="84"/>
      <c r="D169" s="84"/>
      <c r="E169" s="84"/>
      <c r="F169" s="84"/>
      <c r="G169" s="84"/>
      <c r="H169" s="84"/>
      <c r="I169" s="84"/>
    </row>
    <row r="170" spans="1:9" s="21" customFormat="1" x14ac:dyDescent="0.3">
      <c r="A170" s="99"/>
      <c r="B170" s="84"/>
      <c r="C170" s="84"/>
      <c r="D170" s="84"/>
      <c r="E170" s="84"/>
      <c r="F170" s="84"/>
      <c r="G170" s="84"/>
      <c r="H170" s="84"/>
      <c r="I170" s="84"/>
    </row>
    <row r="171" spans="1:9" s="21" customFormat="1" x14ac:dyDescent="0.3">
      <c r="A171" s="99"/>
      <c r="B171" s="84"/>
      <c r="C171" s="84"/>
      <c r="D171" s="84"/>
      <c r="E171" s="84"/>
      <c r="F171" s="84"/>
      <c r="G171" s="84"/>
      <c r="H171" s="84"/>
      <c r="I171" s="84"/>
    </row>
    <row r="172" spans="1:9" s="21" customFormat="1" x14ac:dyDescent="0.3">
      <c r="A172" s="99"/>
      <c r="B172" s="84"/>
      <c r="C172" s="84"/>
      <c r="D172" s="84"/>
      <c r="E172" s="84"/>
      <c r="F172" s="84"/>
      <c r="G172" s="84"/>
      <c r="H172" s="84"/>
      <c r="I172" s="84"/>
    </row>
    <row r="173" spans="1:9" s="21" customFormat="1" x14ac:dyDescent="0.3">
      <c r="A173" s="99"/>
      <c r="B173" s="84"/>
      <c r="C173" s="84"/>
      <c r="D173" s="84"/>
      <c r="E173" s="84"/>
      <c r="F173" s="84"/>
      <c r="G173" s="84"/>
      <c r="H173" s="84"/>
      <c r="I173" s="84"/>
    </row>
    <row r="174" spans="1:9" s="21" customFormat="1" x14ac:dyDescent="0.3">
      <c r="A174" s="99"/>
      <c r="B174" s="84"/>
      <c r="C174" s="84"/>
      <c r="D174" s="84"/>
      <c r="E174" s="84"/>
      <c r="F174" s="84"/>
      <c r="G174" s="84"/>
      <c r="H174" s="84"/>
      <c r="I174" s="84"/>
    </row>
    <row r="175" spans="1:9" s="21" customFormat="1" x14ac:dyDescent="0.3">
      <c r="A175" s="99"/>
      <c r="B175" s="84"/>
      <c r="C175" s="84"/>
      <c r="D175" s="84"/>
      <c r="E175" s="84"/>
      <c r="F175" s="84"/>
      <c r="G175" s="84"/>
      <c r="H175" s="84"/>
      <c r="I175" s="84"/>
    </row>
  </sheetData>
  <mergeCells count="7">
    <mergeCell ref="B1:I1"/>
    <mergeCell ref="A1:A2"/>
    <mergeCell ref="A102:I102"/>
    <mergeCell ref="A4:I4"/>
    <mergeCell ref="A85:I85"/>
    <mergeCell ref="F86:G86"/>
    <mergeCell ref="B86:C86"/>
  </mergeCells>
  <dataValidations disablePrompts="1" count="1">
    <dataValidation type="custom" allowBlank="1" showInputMessage="1" showErrorMessage="1" errorTitle="Invalid entry" error="The entry is not a number, is outside the minimum and maximum set, or has too many decimal places." sqref="E131:E132" xr:uid="{00000000-0002-0000-0100-000000000000}">
      <formula1>AND(E131&gt;=0, E131&lt;=999999999999, E131=ROUND(E131,2))</formula1>
    </dataValidation>
  </dataValidations>
  <pageMargins left="0.25" right="0.25" top="0.75" bottom="0.75" header="0.3" footer="0.3"/>
  <pageSetup paperSize="5" scale="6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8D41966D77954FAE2FFA58616799AC" ma:contentTypeVersion="12" ma:contentTypeDescription="Create a new document." ma:contentTypeScope="" ma:versionID="31a64cf25501035cc4dad4e54cee8bd5">
  <xsd:schema xmlns:xsd="http://www.w3.org/2001/XMLSchema" xmlns:xs="http://www.w3.org/2001/XMLSchema" xmlns:p="http://schemas.microsoft.com/office/2006/metadata/properties" xmlns:ns3="7bf6766b-cd37-47f4-9114-26842870f289" xmlns:ns4="8c7b60b3-06e4-400a-833b-5d076065761e" targetNamespace="http://schemas.microsoft.com/office/2006/metadata/properties" ma:root="true" ma:fieldsID="1c7e01a1ceb4475276bde970c96c41ba" ns3:_="" ns4:_="">
    <xsd:import namespace="7bf6766b-cd37-47f4-9114-26842870f289"/>
    <xsd:import namespace="8c7b60b3-06e4-400a-833b-5d076065761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6766b-cd37-47f4-9114-26842870f2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7b60b3-06e4-400a-833b-5d076065761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bf6766b-cd37-47f4-9114-26842870f289">
      <UserInfo>
        <DisplayName>Philip, Nick</DisplayName>
        <AccountId>6669</AccountId>
        <AccountType/>
      </UserInfo>
      <UserInfo>
        <DisplayName>Hernandez Martinez, Nadia</DisplayName>
        <AccountId>6341</AccountId>
        <AccountType/>
      </UserInfo>
      <UserInfo>
        <DisplayName>Proskurovsky, Marina</DisplayName>
        <AccountId>6458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3998CF-167B-4312-85E7-CE15038B7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6766b-cd37-47f4-9114-26842870f289"/>
    <ds:schemaRef ds:uri="8c7b60b3-06e4-400a-833b-5d07606576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F08E8D-91EB-40FD-A49C-4F4679FD05F3}">
  <ds:schemaRefs>
    <ds:schemaRef ds:uri="http://schemas.microsoft.com/office/2006/metadata/properties"/>
    <ds:schemaRef ds:uri="http://schemas.microsoft.com/office/infopath/2007/PartnerControls"/>
    <ds:schemaRef ds:uri="7bf6766b-cd37-47f4-9114-26842870f289"/>
  </ds:schemaRefs>
</ds:datastoreItem>
</file>

<file path=customXml/itemProps3.xml><?xml version="1.0" encoding="utf-8"?>
<ds:datastoreItem xmlns:ds="http://schemas.openxmlformats.org/officeDocument/2006/customXml" ds:itemID="{492B6030-43B8-4A36-840A-B6F5661DC1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vt:lpstr>
      <vt:lpstr>General</vt:lpstr>
      <vt:lpstr>Governance</vt:lpstr>
      <vt:lpstr>Social</vt:lpstr>
      <vt:lpstr>Sustainable products &amp; solution</vt:lpstr>
      <vt:lpstr>Reference material</vt:lpstr>
      <vt:lpstr>Environment</vt:lpstr>
      <vt:lpstr>Environment!Print_Area</vt:lpstr>
      <vt:lpstr>'Sustainable products &amp; solution'!Print_Area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Christie, Christopher</dc:creator>
  <cp:keywords/>
  <dc:description/>
  <cp:lastModifiedBy>Proskurovsky, Marina</cp:lastModifiedBy>
  <cp:revision/>
  <dcterms:created xsi:type="dcterms:W3CDTF">2018-11-19T18:58:18Z</dcterms:created>
  <dcterms:modified xsi:type="dcterms:W3CDTF">2023-03-30T16:03:51Z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0x010100618D41966D77954FAE2FFA58616799AC</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