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V:\Maciel\Legislative\Investor Report\2019\May\"/>
    </mc:Choice>
  </mc:AlternateContent>
  <xr:revisionPtr revIDLastSave="0" documentId="13_ncr:1_{63B8B8ED-2F06-433F-A9F1-466A51B7F524}" xr6:coauthVersionLast="36" xr6:coauthVersionMax="36" xr10:uidLastSave="{00000000-0000-0000-0000-000000000000}"/>
  <bookViews>
    <workbookView xWindow="0" yWindow="0" windowWidth="15930" windowHeight="10350" tabRatio="908"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Templ'!$A$1:$I$507</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45" i="8" l="1"/>
  <c r="C74" i="8" l="1"/>
  <c r="C73" i="8"/>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153" i="8"/>
  <c r="C142" i="8"/>
  <c r="C139" i="8"/>
  <c r="C138"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F76" i="8" s="1"/>
  <c r="C58" i="8"/>
  <c r="C115" i="8" s="1"/>
  <c r="C129" i="8" s="1"/>
  <c r="G247" i="9" l="1"/>
  <c r="D238"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<sst xmlns="http://schemas.openxmlformats.org/spreadsheetml/2006/main" count="2504" uniqueCount="1684">
  <si>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</si>
  <si>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</si>
  <si>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</si>
  <si>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</si>
  <si>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</si>
  <si>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</si>
  <si>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</si>
  <si>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</si>
  <si>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</si>
  <si>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</si>
  <si>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</si>
  <si>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</si>
  <si>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</si>
  <si>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</si>
  <si>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</si>
  <si>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</si>
  <si>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</si>
  <si>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</si>
  <si>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</si>
  <si>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</si>
  <si>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</si>
  <si>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</si>
  <si>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</si>
  <si>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</si>
  <si>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</si>
  <si>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</si>
  <si>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</si>
  <si>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</si>
  <si>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</si>
  <si>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</si>
  <si>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</si>
  <si>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</si>
  <si>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</si>
  <si>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</si>
  <si>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</si>
  <si>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</si>
  <si>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</si>
  <si>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</si>
  <si>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</si>
  <si>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</si>
  <si>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</si>
  <si>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</si>
  <si>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</si>
  <si>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</si>
  <si>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</si>
  <si>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</si>
  <si>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</si>
  <si>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</si>
  <si>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</si>
  <si>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</si>
  <si>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</si>
  <si>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</si>
  <si>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</si>
  <si>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</si>
  <si>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</si>
  <si>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</si>
  <si>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</si>
  <si>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</si>
  <si>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</si>
  <si>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</si>
  <si>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</si>
  <si>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</si>
  <si>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</si>
  <si>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</si>
  <si>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</si>
  <si>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</si>
  <si>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</si>
  <si>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</si>
  <si>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</si>
  <si>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</si>
  <si>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</si>
  <si>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</si>
  <si>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</si>
  <si>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</si>
  <si>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</si>
  <si>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</si>
  <si>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</si>
  <si>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</si>
  <si>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</si>
  <si>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</si>
  <si>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</si>
  <si>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</si>
  <si>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</si>
  <si>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</si>
  <si>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</si>
  <si>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</si>
  <si>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</si>
  <si>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</si>
  <si>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</si>
  <si>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</si>
  <si>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</si>
  <si>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</si>
  <si>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</si>
  <si>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</si>
  <si>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</si>
  <si>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</si>
  <si>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</si>
  <si>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</si>
  <si>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</si>
  <si>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</si>
  <si>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</si>
  <si>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</si>
  <si>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</si>
  <si>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</si>
  <si>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</si>
  <si>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</si>
  <si>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</si>
  <si>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</si>
  <si>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</si>
  <si>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</si>
  <si>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</si>
  <si>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</si>
  <si>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</si>
  <si>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</si>
  <si>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</si>
  <si>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</si>
  <si>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</si>
  <si>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</si>
  <si>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</si>
  <si>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</si>
  <si>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</si>
  <si>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</si>
  <si>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</si>
  <si>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</si>
  <si>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</si>
  <si>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</si>
  <si>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</si>
  <si>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</si>
  <si>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</si>
  <si>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</si>
  <si>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</si>
  <si>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</si>
  <si>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</si>
  <si>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</si>
  <si>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</si>
  <si>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</si>
  <si>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</si>
  <si>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</si>
  <si>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</si>
  <si>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</si>
  <si>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</si>
  <si>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</si>
  <si>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</si>
  <si>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</si>
  <si>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</si>
  <si>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</si>
  <si>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</si>
  <si>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</si>
  <si>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</si>
  <si>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</si>
  <si>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</si>
  <si>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</si>
  <si>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</si>
  <si>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</si>
  <si>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</si>
  <si>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</si>
  <si>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</si>
  <si>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</si>
  <si>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</si>
  <si>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</si>
  <si>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</si>
  <si>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</si>
  <si>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</si>
  <si>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</si>
  <si>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</si>
  <si>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</si>
  <si>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</si>
  <si>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</si>
  <si>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</si>
  <si>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</si>
  <si>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</si>
  <si>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</si>
  <si>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</si>
  <si>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</si>
  <si>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</si>
  <si>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</si>
  <si>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</si>
  <si>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</si>
  <si>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</si>
  <si>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</si>
  <si>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</si>
  <si>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</si>
  <si>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</si>
  <si>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</si>
  <si>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</si>
  <si>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</si>
  <si>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</si>
  <si>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</si>
  <si>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</si>
  <si>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</si>
  <si>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</si>
  <si>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</si>
  <si>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</si>
  <si>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</si>
  <si>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</si>
  <si>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</si>
  <si>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</si>
  <si>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</si>
  <si>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</si>
  <si>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</si>
  <si>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</si>
  <si>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</si>
  <si>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</si>
  <si>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</si>
  <si>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</si>
  <si>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</si>
  <si>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</si>
  <si>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</si>
  <si>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</si>
  <si>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</si>
  <si>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</si>
  <si>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</si>
  <si>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</si>
  <si>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</si>
  <si>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</si>
  <si>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</si>
  <si>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</si>
  <si>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</si>
  <si>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</si>
  <si>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</si>
  <si>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</si>
  <si>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</si>
  <si>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</si>
  <si>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</si>
  <si>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</si>
  <si>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</si>
  <si>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</si>
  <si>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</si>
  <si>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</si>
  <si>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</si>
  <si>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</si>
  <si>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</si>
  <si>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</si>
  <si>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</si>
  <si>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</si>
  <si>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</si>
  <si>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</si>
  <si>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</si>
  <si>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</si>
  <si>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</si>
  <si>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</si>
  <si>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</si>
  <si>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</si>
  <si>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</si>
  <si>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</si>
  <si>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</si>
  <si>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</si>
  <si>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</si>
  <si>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</si>
  <si>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</si>
  <si>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</si>
  <si>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</si>
  <si>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</si>
  <si>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</si>
  <si>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</si>
  <si>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</si>
  <si>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</si>
  <si>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</si>
  <si>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</si>
  <si>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</si>
  <si>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</si>
  <si>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</si>
  <si>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</si>
  <si>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</si>
  <si>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</si>
  <si>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</si>
  <si>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</si>
  <si>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</si>
  <si>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</si>
  <si>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</si>
  <si>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</si>
  <si>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</si>
  <si>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</si>
  <si>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</si>
  <si>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</si>
  <si>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</si>
  <si>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</si>
  <si>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</si>
  <si>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</si>
  <si>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</si>
  <si>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</si>
  <si>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</si>
  <si>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</si>
  <si>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</si>
  <si>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</si>
  <si>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</si>
  <si>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</si>
  <si>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</si>
  <si>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</si>
  <si>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</si>
  <si>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</si>
  <si>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</si>
  <si>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</si>
  <si>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</si>
  <si>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</si>
  <si>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</si>
  <si>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</si>
  <si>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</si>
  <si>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</si>
  <si>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</si>
  <si>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</si>
  <si>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</si>
  <si>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</si>
  <si>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</si>
  <si>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</si>
  <si>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</si>
  <si>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</si>
  <si>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</si>
  <si>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</si>
  <si>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</si>
  <si>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</si>
  <si>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</si>
  <si>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</si>
  <si>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</si>
  <si>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</si>
  <si>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</si>
  <si>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</si>
  <si>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</si>
  <si>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</si>
  <si>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</si>
  <si>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</si>
  <si>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</si>
  <si>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</si>
  <si>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</si>
  <si>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</si>
  <si>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</si>
  <si>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</si>
  <si>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</si>
  <si>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</si>
  <si>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</si>
  <si>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</si>
  <si>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</si>
  <si>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</si>
  <si>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</si>
  <si>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</si>
  <si>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</si>
  <si>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</si>
  <si>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</si>
  <si>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</si>
  <si>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</si>
  <si>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</si>
  <si>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</si>
  <si>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</si>
  <si>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</si>
  <si>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</si>
  <si>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</si>
  <si>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</si>
  <si>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</si>
  <si>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</si>
  <si>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</si>
  <si>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</si>
  <si>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</si>
  <si>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</si>
  <si>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</si>
  <si>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</si>
  <si>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</si>
  <si>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</si>
  <si>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</si>
  <si>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</si>
  <si>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</si>
  <si>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</si>
  <si>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</si>
  <si>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</si>
  <si>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</si>
  <si>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</si>
  <si>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</si>
  <si>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</si>
  <si>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</si>
  <si>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</si>
  <si>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</si>
  <si>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</si>
  <si>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</si>
  <si>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</si>
  <si>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</si>
  <si>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</si>
  <si>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</si>
  <si>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</si>
  <si>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</si>
  <si>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</si>
  <si>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</si>
  <si>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</si>
  <si>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</si>
  <si>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</si>
  <si>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</si>
  <si>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</si>
  <si>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</si>
  <si>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</si>
  <si>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</si>
  <si>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</si>
  <si>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</si>
  <si>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</si>
  <si>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</si>
  <si>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</si>
  <si>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</si>
  <si>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</si>
  <si>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</si>
  <si>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</si>
  <si>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</si>
  <si>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</si>
  <si>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</si>
  <si>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</si>
  <si>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</si>
  <si>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</si>
  <si>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</si>
  <si>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</si>
  <si>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</si>
  <si>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</si>
  <si>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</si>
  <si>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</si>
  <si>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</si>
  <si>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</si>
  <si>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</si>
  <si>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</si>
  <si>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</si>
  <si>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</si>
  <si>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</si>
  <si>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</si>
  <si>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</si>
  <si>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</si>
  <si>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</si>
  <si>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</si>
  <si>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</si>
  <si>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</si>
  <si>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</si>
  <si>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</si>
  <si>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</si>
  <si>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</si>
  <si>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</si>
  <si>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</si>
  <si>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</si>
  <si>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</si>
  <si>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</si>
  <si>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</si>
  <si>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</si>
  <si>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</si>
  <si>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</si>
  <si>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</si>
  <si>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</si>
  <si>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</si>
  <si>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</si>
  <si>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</si>
  <si>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</si>
  <si>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</si>
  <si>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</si>
  <si>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</si>
  <si>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</si>
  <si>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</si>
  <si>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</si>
  <si>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</si>
  <si>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</si>
  <si>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</si>
  <si>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</si>
  <si>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</si>
  <si>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</si>
  <si>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</si>
  <si>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</si>
  <si>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</si>
  <si>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</si>
  <si>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</si>
  <si>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</si>
  <si>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</si>
  <si>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</si>
  <si>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</si>
  <si>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</si>
  <si>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</si>
  <si>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</si>
  <si>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</si>
  <si>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</si>
  <si>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</si>
  <si>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</si>
  <si>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</si>
  <si>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</si>
  <si>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</si>
  <si>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</si>
  <si>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</si>
  <si>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</si>
  <si>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</si>
  <si>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</si>
  <si>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</si>
  <si>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</si>
  <si>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</si>
  <si>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</si>
  <si>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</si>
  <si>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</si>
  <si>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</si>
  <si>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</si>
  <si>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</si>
  <si>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</si>
  <si>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</si>
  <si>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</si>
  <si>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</si>
  <si>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</si>
  <si>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</si>
  <si>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</si>
  <si>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</si>
  <si>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</si>
  <si>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</si>
  <si>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</si>
  <si>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</si>
  <si>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</si>
  <si>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</si>
  <si>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</si>
  <si>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</si>
  <si>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</si>
  <si>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</si>
  <si>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</si>
  <si>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</si>
  <si>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</si>
  <si>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</si>
  <si>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</si>
  <si>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</si>
  <si>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</si>
  <si>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</si>
  <si>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</si>
  <si>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</si>
  <si>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</si>
  <si>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</si>
  <si>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</si>
  <si>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</si>
  <si>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</si>
  <si>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</si>
  <si>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</si>
  <si>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</si>
  <si>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</si>
  <si>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</si>
  <si>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</si>
  <si>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</si>
  <si>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</si>
  <si>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</si>
  <si>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</si>
  <si>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</si>
  <si>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</si>
  <si>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</si>
  <si>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</si>
  <si>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</si>
  <si>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</si>
  <si>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</si>
  <si>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</si>
  <si>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</si>
  <si>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</si>
  <si>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</si>
  <si>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</si>
  <si>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</si>
  <si>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</si>
  <si>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</si>
  <si>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</si>
  <si>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</si>
  <si>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</si>
  <si>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</si>
  <si>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</si>
  <si>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</si>
  <si>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</si>
  <si>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</si>
  <si>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</si>
  <si>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</si>
  <si>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</si>
  <si>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</si>
  <si>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</si>
  <si>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</si>
  <si>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</si>
  <si>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</si>
  <si>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</si>
  <si>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</si>
  <si>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</si>
  <si>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</si>
  <si>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</si>
  <si>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</si>
  <si>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</si>
  <si>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</si>
  <si>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</si>
  <si>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</si>
  <si>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</si>
  <si>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</si>
  <si>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</si>
  <si>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</si>
  <si>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</si>
  <si>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</si>
  <si>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</si>
  <si>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</si>
  <si>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</si>
  <si>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</si>
  <si>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</si>
  <si>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</si>
  <si>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</si>
  <si>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</si>
  <si>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</si>
  <si>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</si>
  <si>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</si>
  <si>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</si>
  <si>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</si>
  <si>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</si>
  <si>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</si>
  <si>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</si>
  <si>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</si>
  <si>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</si>
  <si>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</si>
  <si>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</si>
  <si>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</si>
  <si>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</si>
  <si>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</si>
  <si>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</si>
  <si>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</si>
  <si>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</si>
  <si>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</si>
  <si>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</si>
  <si>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</si>
  <si>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</si>
  <si>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</si>
  <si>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</si>
  <si>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</si>
  <si>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</si>
  <si>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</si>
  <si>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</si>
  <si>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</si>
  <si>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</si>
  <si>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</si>
  <si>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</si>
  <si>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</si>
  <si>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</si>
  <si>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</si>
  <si>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</si>
  <si>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</si>
  <si>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</si>
  <si>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</si>
  <si>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</si>
  <si>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</si>
  <si>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</si>
  <si>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</si>
  <si>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</si>
  <si>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</si>
  <si>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</si>
  <si>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</si>
  <si>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</si>
  <si>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</si>
  <si>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</si>
  <si>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</si>
  <si>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</si>
  <si>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</si>
  <si>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</si>
  <si>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</si>
  <si>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</si>
  <si>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</si>
  <si>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</si>
  <si>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</si>
  <si>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</si>
  <si>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</si>
  <si>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</si>
  <si>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</si>
  <si>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</si>
  <si>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</si>
  <si>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</si>
  <si>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</si>
  <si>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</si>
  <si>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</si>
  <si>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</si>
  <si>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</si>
  <si>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</si>
  <si>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</si>
  <si>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</si>
  <si>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</si>
  <si>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</si>
  <si>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</si>
  <si>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</si>
  <si>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</si>
  <si>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</si>
  <si>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</si>
  <si>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</si>
  <si>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</si>
  <si>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</si>
  <si>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</si>
  <si>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</si>
  <si>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</si>
  <si>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</si>
  <si>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</si>
  <si>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</si>
  <si>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</si>
  <si>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</si>
  <si>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</si>
  <si>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</si>
  <si>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</si>
  <si>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</si>
  <si>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</si>
  <si>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</si>
  <si>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</si>
  <si>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</si>
  <si>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</si>
  <si>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</si>
  <si>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</si>
  <si>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</si>
  <si>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</si>
  <si>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</si>
  <si>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</si>
  <si>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</si>
  <si>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</si>
  <si>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</si>
  <si>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</si>
  <si>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</si>
  <si>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</si>
  <si>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</si>
  <si>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</si>
  <si>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</si>
  <si>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</si>
  <si>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</si>
  <si>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</si>
  <si>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</si>
  <si>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</si>
  <si>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</si>
  <si>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</si>
  <si>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</si>
  <si>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</si>
  <si>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</si>
  <si>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</si>
  <si>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</si>
  <si>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</si>
  <si>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</si>
  <si>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</si>
  <si>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</si>
  <si>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</si>
  <si>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</si>
  <si>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</si>
  <si>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</si>
  <si>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</si>
  <si>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</si>
  <si>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</si>
  <si>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</si>
  <si>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</si>
  <si>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</si>
  <si>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</si>
  <si>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</si>
  <si>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</si>
  <si>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</si>
  <si>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</si>
  <si>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</si>
  <si>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</si>
  <si>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</si>
  <si>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</si>
  <si>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</si>
  <si>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</si>
  <si>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</si>
  <si>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</si>
  <si>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</si>
  <si>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</si>
  <si>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</si>
  <si>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</si>
  <si>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</si>
  <si>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</si>
  <si>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</si>
  <si>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</si>
  <si>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</si>
  <si>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</si>
  <si>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</si>
  <si>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</si>
  <si>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</si>
  <si>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</si>
  <si>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</si>
  <si>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</si>
  <si>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</si>
  <si>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</si>
  <si>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</si>
  <si>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</si>
  <si>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</si>
  <si>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</si>
  <si>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</si>
  <si>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</si>
  <si>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</si>
  <si>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</si>
  <si>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</si>
  <si>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</si>
  <si>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</si>
  <si>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</si>
  <si>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</si>
  <si>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</si>
  <si>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</si>
  <si>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</si>
  <si>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</si>
  <si>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</si>
  <si>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</si>
  <si>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</si>
  <si>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</si>
  <si>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</si>
  <si>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</si>
  <si>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</si>
  <si>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</si>
  <si>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</si>
  <si>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</si>
  <si>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</si>
  <si>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</si>
  <si>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</si>
  <si>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</si>
  <si>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</si>
  <si>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</si>
  <si>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</si>
  <si>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</si>
  <si>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</si>
  <si>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</si>
  <si>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</si>
  <si>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</si>
  <si>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</si>
  <si>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</si>
  <si>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</si>
  <si>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</si>
  <si>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</si>
  <si>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</si>
  <si>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</si>
  <si>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</si>
  <si>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</si>
  <si>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</si>
  <si>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</si>
  <si>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</si>
  <si>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</si>
  <si>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</si>
  <si>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</si>
  <si>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</si>
  <si>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</si>
  <si>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</si>
  <si>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</si>
  <si>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</si>
  <si>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</si>
  <si>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</si>
  <si>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</si>
  <si>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</si>
  <si>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</si>
  <si>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</si>
  <si>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</si>
  <si>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</si>
  <si>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</si>
  <si>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</si>
  <si>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</si>
  <si>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</si>
  <si>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</si>
  <si>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</si>
  <si>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</si>
  <si>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</si>
  <si>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</si>
  <si>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</si>
  <si>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</si>
  <si>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</si>
  <si>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</si>
  <si>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</si>
  <si>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</si>
  <si>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</si>
  <si>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</si>
  <si>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</si>
  <si>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</si>
  <si>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</si>
  <si>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</si>
  <si>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</si>
  <si>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</si>
  <si>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</si>
  <si>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</si>
  <si>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</si>
  <si>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</si>
  <si>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</si>
  <si>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</si>
  <si>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</si>
  <si>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</si>
  <si>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</si>
  <si>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</si>
  <si>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</si>
  <si>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</si>
  <si>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</si>
  <si>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</si>
  <si>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</si>
  <si>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</si>
  <si>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</si>
  <si>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</si>
  <si>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</si>
  <si>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</si>
  <si>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</si>
  <si>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</si>
  <si>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</si>
  <si>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</si>
  <si>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</si>
  <si>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</si>
  <si>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</si>
  <si>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</si>
  <si>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</si>
  <si>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</si>
  <si>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</si>
  <si>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</si>
  <si>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</si>
  <si>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</si>
  <si>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</si>
  <si>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</si>
  <si>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</si>
  <si>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</si>
  <si>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</si>
  <si>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</si>
  <si>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</si>
  <si>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</si>
  <si>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</si>
  <si>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</si>
  <si>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</si>
  <si>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</si>
  <si>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</si>
  <si>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</si>
  <si>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</si>
  <si>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</si>
  <si>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</si>
  <si>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</si>
  <si>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</si>
  <si>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</si>
  <si>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</si>
  <si>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</si>
  <si>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</si>
  <si>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</si>
  <si>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</si>
  <si>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</si>
  <si>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</si>
  <si>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</si>
  <si>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</si>
  <si>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</si>
  <si>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</si>
  <si>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</si>
  <si>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</si>
  <si>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</si>
  <si>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</si>
  <si>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</si>
  <si>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</si>
  <si>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</si>
  <si>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</si>
  <si>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</si>
  <si>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</si>
  <si>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</si>
  <si>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</si>
  <si>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</si>
  <si>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</si>
  <si>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</si>
  <si>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</si>
  <si>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</si>
  <si>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</si>
  <si>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</si>
  <si>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</si>
  <si>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</si>
  <si>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</si>
  <si>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</si>
  <si>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</si>
  <si>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</si>
  <si>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</si>
  <si>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</si>
  <si>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</si>
  <si>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</si>
  <si>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</si>
  <si>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</si>
  <si>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</si>
  <si>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</si>
  <si>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</si>
  <si>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</si>
  <si>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</si>
  <si>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</si>
  <si>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</si>
  <si>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</si>
  <si>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</si>
  <si>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</si>
  <si>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</si>
  <si>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</si>
  <si>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</si>
  <si>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</si>
  <si>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</si>
  <si>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</si>
  <si>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</si>
  <si>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</si>
  <si>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</si>
  <si>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</si>
  <si>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</si>
  <si>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</si>
  <si>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</si>
  <si>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</si>
  <si>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</si>
  <si>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</si>
  <si>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</si>
  <si>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</si>
  <si>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</si>
  <si>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</si>
  <si>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</si>
  <si>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</si>
  <si>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</si>
  <si>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</si>
  <si>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</si>
  <si>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</si>
  <si>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</si>
  <si>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</si>
  <si>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</si>
  <si>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</si>
  <si>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</si>
  <si>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</si>
  <si>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</si>
  <si>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</si>
  <si>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</si>
  <si>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</si>
  <si>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</si>
  <si>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</si>
  <si>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</si>
  <si>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</si>
  <si>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</si>
  <si>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</si>
  <si>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</si>
  <si>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</si>
  <si>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</si>
  <si>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</si>
  <si>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</si>
  <si>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</si>
  <si>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</si>
  <si>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</si>
  <si>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</si>
  <si>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</si>
  <si>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</si>
  <si>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</si>
  <si>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</si>
  <si>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</si>
  <si>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</si>
  <si>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</si>
  <si>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</si>
  <si>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</si>
  <si>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</si>
  <si>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</si>
  <si>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</si>
  <si>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</si>
  <si>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</si>
  <si>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</si>
  <si>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</si>
  <si>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</si>
  <si>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</si>
  <si>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</si>
  <si>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</si>
  <si>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</si>
  <si>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</si>
  <si>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</si>
  <si>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</si>
  <si>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</si>
  <si>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</si>
  <si>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</si>
  <si>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</si>
  <si>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</si>
  <si>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</si>
  <si>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</si>
  <si>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</si>
  <si>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</si>
  <si>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</si>
  <si>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</si>
  <si>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</si>
  <si>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</si>
  <si>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</si>
  <si>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</si>
  <si>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</si>
  <si>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</si>
  <si>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</si>
  <si>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</si>
  <si>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</si>
  <si>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</si>
  <si>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</si>
  <si>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</si>
  <si>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</si>
  <si>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</si>
  <si>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</si>
  <si>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</si>
  <si>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</si>
  <si>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</si>
  <si>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</si>
  <si>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</si>
  <si>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</si>
  <si>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</si>
  <si>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</si>
  <si>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</si>
  <si>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</si>
  <si>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</si>
  <si>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</si>
  <si>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</si>
  <si>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</si>
  <si>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</si>
  <si>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</si>
  <si>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</si>
  <si>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</si>
  <si>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</si>
  <si>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</si>
  <si>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</si>
  <si>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</si>
  <si>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</si>
  <si>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</si>
  <si>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</si>
  <si>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</si>
  <si>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</si>
  <si>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</si>
  <si>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</si>
  <si>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</si>
  <si>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</si>
  <si>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</si>
  <si>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</si>
  <si>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</si>
  <si>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</si>
  <si>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</si>
  <si>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</si>
  <si>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</si>
  <si>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</si>
  <si>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</si>
  <si>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</si>
  <si>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</si>
  <si>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</si>
  <si>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</si>
  <si>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</si>
  <si>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</si>
  <si>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</si>
  <si>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</si>
  <si>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</si>
  <si>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</si>
  <si>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</si>
  <si>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</si>
  <si>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</si>
  <si>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</si>
  <si>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</si>
  <si>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</si>
  <si>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</si>
  <si>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</si>
  <si>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</si>
  <si>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</si>
  <si>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</si>
  <si>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</si>
  <si>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</si>
  <si>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</si>
  <si>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</si>
  <si>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</si>
  <si>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</si>
  <si>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</si>
  <si>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</si>
  <si>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</si>
  <si>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</si>
  <si>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</si>
  <si>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</si>
  <si>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</si>
  <si>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</si>
  <si>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</si>
  <si>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</si>
  <si>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</si>
  <si>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</si>
  <si>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</si>
  <si>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</si>
  <si>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</si>
  <si>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</si>
  <si>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</si>
  <si>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</si>
  <si>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</si>
  <si>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</si>
  <si>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</si>
  <si>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</si>
  <si>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</si>
  <si>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</si>
  <si>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</si>
  <si>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</si>
  <si>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</si>
  <si>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</si>
  <si>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</si>
  <si>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</si>
  <si>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</si>
  <si>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</si>
  <si>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</si>
  <si>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</si>
  <si>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</si>
  <si>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</si>
  <si>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</si>
  <si>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</si>
  <si>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</si>
  <si>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</si>
  <si>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</si>
  <si>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</si>
  <si>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</si>
  <si>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</si>
  <si>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</si>
  <si>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</si>
  <si>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</si>
  <si>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</si>
  <si>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</si>
  <si>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</si>
  <si>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</si>
  <si>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</si>
  <si>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</si>
  <si>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</si>
  <si>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</si>
  <si>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</si>
  <si>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</si>
  <si>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</si>
  <si>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</si>
  <si>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</si>
  <si>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</si>
  <si>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</si>
  <si>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</si>
  <si>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</si>
  <si>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</si>
  <si>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</si>
  <si>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</si>
  <si>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</si>
  <si>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</si>
  <si>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</si>
  <si>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</si>
  <si>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</si>
  <si>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</si>
  <si>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</si>
  <si>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</si>
  <si>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</si>
  <si>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</si>
  <si>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</si>
  <si>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</si>
  <si>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</si>
  <si>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</si>
  <si>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</si>
  <si>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</si>
  <si>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</si>
  <si>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</si>
  <si>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</si>
  <si>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</si>
  <si>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</si>
  <si>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</si>
  <si>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</si>
  <si>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</si>
  <si>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</si>
  <si>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</si>
  <si>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</si>
  <si>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</si>
  <si>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</si>
  <si>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</si>
  <si>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</si>
  <si>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</si>
  <si>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</si>
  <si>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</si>
  <si>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</si>
  <si>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</si>
  <si>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</si>
  <si>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</si>
  <si>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</si>
  <si>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</si>
  <si>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</si>
  <si>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</si>
  <si>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</si>
  <si>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</si>
  <si>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</si>
  <si>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</si>
  <si>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</si>
  <si>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</si>
  <si>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</si>
  <si>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</si>
  <si>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</si>
  <si>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</si>
  <si>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</si>
  <si>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</si>
  <si>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</si>
  <si>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</si>
  <si>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</si>
  <si>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</si>
  <si>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</si>
  <si>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</si>
  <si>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</si>
  <si>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</si>
  <si>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</si>
  <si>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</si>
  <si>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</si>
  <si>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</si>
  <si>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</si>
  <si>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</si>
  <si>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</si>
  <si>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</si>
  <si>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</si>
  <si>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</si>
  <si>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</si>
  <si>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</si>
  <si>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</si>
  <si>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</si>
  <si>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</si>
  <si>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</si>
  <si>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</si>
  <si>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</si>
  <si>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</si>
  <si>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</si>
  <si>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</si>
  <si>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</si>
  <si>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</si>
  <si>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</si>
  <si>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</si>
  <si>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</si>
  <si>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</si>
  <si>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</si>
  <si>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</si>
  <si>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</si>
  <si>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</si>
  <si>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</si>
  <si>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</si>
  <si>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</si>
  <si>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</si>
  <si>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CAD Equivalent1</t>
  </si>
  <si>
    <t>Expected Maturity</t>
  </si>
  <si>
    <t>Legal Final Maturity</t>
  </si>
  <si>
    <t>Coupon Rate</t>
  </si>
  <si>
    <t>Rate Type</t>
  </si>
  <si>
    <t>Maturity Type</t>
  </si>
  <si>
    <t>Covered Bond - Series CBL3</t>
  </si>
  <si>
    <t>Fixed</t>
  </si>
  <si>
    <t>Soft Bullet</t>
  </si>
  <si>
    <t>Covered Bond - Series CBL5</t>
  </si>
  <si>
    <t>Covered Bond - Series CBL6</t>
  </si>
  <si>
    <t>3 month Bank Bill Rate + 0.65%</t>
  </si>
  <si>
    <t>Floating</t>
  </si>
  <si>
    <t>Covered Bond - Series CBL7</t>
  </si>
  <si>
    <t>Covered Bond - Series CBL9</t>
  </si>
  <si>
    <t>Covered Bond - Series CBL11</t>
  </si>
  <si>
    <t>3 month Bank Bill Rate + 1.10%</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</si>
  <si>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</si>
  <si>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</si>
  <si>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</si>
  <si>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</si>
  <si>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</si>
  <si>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</si>
  <si>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</si>
  <si>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</si>
  <si>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3 month Bank Bill Rate + 0.55%</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</si>
  <si>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</si>
  <si>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</si>
  <si>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</si>
  <si>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</si>
  <si>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</si>
  <si>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</si>
  <si>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</si>
  <si>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</si>
  <si>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</si>
  <si>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</si>
  <si>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</si>
  <si>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</si>
  <si>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</si>
  <si>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</si>
  <si>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</si>
  <si>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</si>
  <si>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</si>
  <si>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</si>
  <si>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</si>
  <si>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</si>
  <si>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</si>
  <si>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</si>
  <si>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</si>
  <si>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</si>
  <si>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</si>
  <si>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</si>
  <si>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</si>
  <si>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</si>
  <si>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</si>
  <si>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t>Standard &amp; Poor's</t>
  </si>
  <si>
    <r>
      <t>Deposit/Counterparty</t>
    </r>
    <r>
      <rPr>
        <vertAlign val="superscript"/>
        <sz val="10"/>
        <rFont val="Arial"/>
        <family val="2"/>
      </rPr>
      <t>1</t>
    </r>
  </si>
  <si>
    <t>Aa2</t>
  </si>
  <si>
    <t>AA</t>
  </si>
  <si>
    <t>AA-</t>
  </si>
  <si>
    <t>A+</t>
  </si>
  <si>
    <t>Short-term</t>
  </si>
  <si>
    <t>P-1</t>
  </si>
  <si>
    <t>R-1(high)</t>
  </si>
  <si>
    <t>F1+</t>
  </si>
  <si>
    <t>A-1</t>
  </si>
  <si>
    <t>Stable</t>
  </si>
  <si>
    <t>1. DBRS LT Issuer Rating; Moody’s LT Deposit and Counterparty Risk Assessment Rating; S&amp;P’s Issuer Credit Rating; Fitch LT Issuer Default and Derivative Counterparty Rating</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</si>
  <si>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</si>
  <si>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</si>
  <si>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</si>
  <si>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</si>
  <si>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</si>
  <si>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</si>
  <si>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</si>
  <si>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</si>
  <si>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</si>
  <si>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</si>
  <si>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</si>
  <si>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</si>
  <si>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</si>
  <si>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</si>
  <si>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</si>
  <si>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</si>
  <si>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</si>
  <si>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</si>
  <si>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</si>
  <si>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</si>
  <si>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</si>
  <si>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</si>
  <si>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</si>
  <si>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</si>
  <si>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</si>
  <si>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</si>
  <si>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</si>
  <si>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</si>
  <si>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</si>
  <si>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</si>
  <si>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</si>
  <si>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</si>
  <si>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</si>
  <si>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</si>
  <si>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</si>
  <si>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</si>
  <si>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</si>
  <si>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</si>
  <si>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</si>
  <si>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</si>
  <si>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</si>
  <si>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</si>
  <si>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</si>
  <si>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</si>
  <si>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</si>
  <si>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</si>
  <si>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</si>
  <si>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</si>
  <si>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</si>
  <si>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</si>
  <si>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</si>
  <si>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</si>
  <si>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</si>
  <si>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</si>
  <si>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</si>
  <si>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</si>
  <si>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</si>
  <si>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</si>
  <si>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</si>
  <si>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</si>
  <si>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</si>
  <si>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</si>
  <si>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</si>
  <si>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</si>
  <si>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</si>
  <si>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</si>
  <si>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</si>
  <si>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</si>
  <si>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</si>
  <si>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Intercompany Loans (CAD)</t>
  </si>
  <si>
    <t>Guarantee Loan:</t>
  </si>
  <si>
    <t>Demand Loan:</t>
  </si>
  <si>
    <r>
      <t>Intercompany Loan</t>
    </r>
    <r>
      <rPr>
        <b/>
        <vertAlign val="superscript"/>
        <sz val="10"/>
        <rFont val="Arial"/>
        <family val="2"/>
      </rPr>
      <t>1</t>
    </r>
    <r>
      <rPr>
        <b/>
        <sz val="10"/>
        <rFont val="Arial"/>
        <family val="2"/>
      </rPr>
      <t>:</t>
    </r>
  </si>
  <si>
    <t>1. Intercompany Loan balance on the Calculation Date is equal to the Intercompany Loan balance on the prior Calculation Date plus new advances and minus repayments in the Calculation Period ending on the Calculation Date.</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</si>
  <si>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</si>
  <si>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</si>
  <si>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</si>
  <si>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</si>
  <si>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</si>
  <si>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</si>
  <si>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</si>
  <si>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</si>
  <si>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</si>
  <si>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</si>
  <si>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</si>
  <si>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</si>
  <si>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</si>
  <si>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</si>
  <si>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</si>
  <si>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</si>
  <si>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</si>
  <si>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</si>
  <si>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</si>
  <si>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</si>
  <si>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XS1121257445</t>
  </si>
  <si>
    <t>XS1175865028</t>
  </si>
  <si>
    <t>AU3FN0027819</t>
  </si>
  <si>
    <t>USC2428PBG57 / US136069KL45</t>
  </si>
  <si>
    <t>CH0305398254</t>
  </si>
  <si>
    <t>Covered Bond - Series CBL9-2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</si>
  <si>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</si>
  <si>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</si>
  <si>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</si>
  <si>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</si>
  <si>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</si>
  <si>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</si>
  <si>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</si>
  <si>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</si>
  <si>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</si>
  <si>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</si>
  <si>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</si>
  <si>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</si>
  <si>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</si>
  <si>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</si>
  <si>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</si>
  <si>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</si>
  <si>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Cover Pool Summary Statistics</t>
  </si>
  <si>
    <r>
      <t>Asset Type</t>
    </r>
    <r>
      <rPr>
        <vertAlign val="superscript"/>
        <sz val="10"/>
        <rFont val="Arial"/>
        <family val="2"/>
      </rPr>
      <t>1</t>
    </r>
  </si>
  <si>
    <t>Current Balance (CAD)</t>
  </si>
  <si>
    <t>Previous Month Balance (CAD)</t>
  </si>
  <si>
    <t>Number of Loans in Pool</t>
  </si>
  <si>
    <t>Number of Properties</t>
  </si>
  <si>
    <t>Number of Primary Borrowers</t>
  </si>
  <si>
    <t>Average Loan Size (CAD)</t>
  </si>
  <si>
    <r>
      <t>Weighted Average Current LTV</t>
    </r>
    <r>
      <rPr>
        <vertAlign val="superscript"/>
        <sz val="10"/>
        <rFont val="Arial"/>
        <family val="2"/>
      </rPr>
      <t>2</t>
    </r>
  </si>
  <si>
    <r>
      <t>Weighted Average Current LTV (unindexed)</t>
    </r>
    <r>
      <rPr>
        <vertAlign val="superscript"/>
        <sz val="10"/>
        <rFont val="Arial"/>
        <family val="2"/>
      </rPr>
      <t>3</t>
    </r>
  </si>
  <si>
    <t>Weighted Average Mortgage Rate</t>
  </si>
  <si>
    <t>Weighted Average Original Term (Months)</t>
  </si>
  <si>
    <t>Weighted Average Remaining Term (Months)</t>
  </si>
  <si>
    <r>
      <t>Weighted Average Authorized LTV</t>
    </r>
    <r>
      <rPr>
        <vertAlign val="superscript"/>
        <sz val="10"/>
        <rFont val="Arial"/>
        <family val="2"/>
      </rPr>
      <t>3</t>
    </r>
  </si>
  <si>
    <r>
      <t>Weighted Average Original LTV</t>
    </r>
    <r>
      <rPr>
        <vertAlign val="superscript"/>
        <sz val="10"/>
        <rFont val="Arial"/>
        <family val="2"/>
      </rPr>
      <t>3</t>
    </r>
  </si>
  <si>
    <t>Weighted Average Maturity of Outstanding Bonds (Months)</t>
  </si>
  <si>
    <t>1. All loans are amortizing mortgages</t>
  </si>
  <si>
    <t>2. Weighted Average Current LTV is calculated based on indexed property values as per the Indexation Methodology.</t>
  </si>
  <si>
    <t>3. Weighted Average Current LTV (unindexed), Weighted Average Authorized LTV and Weighted Average Original LTV are calculated based on appraisal amount at origination.</t>
  </si>
  <si>
    <t>Covered Bonds Outstanding vs. OSFI Limit</t>
  </si>
  <si>
    <t>Asset Coverage Test (CAD)</t>
  </si>
  <si>
    <r>
      <t xml:space="preserve">A = lesser of (i) LTV Adjusted Loan Balance </t>
    </r>
    <r>
      <rPr>
        <vertAlign val="superscript"/>
        <sz val="10"/>
        <color theme="1"/>
        <rFont val="Arial"/>
        <family val="2"/>
      </rPr>
      <t>1</t>
    </r>
    <r>
      <rPr>
        <sz val="10"/>
        <color theme="1"/>
        <rFont val="Arial"/>
        <family val="2"/>
      </rPr>
      <t xml:space="preserve"> and</t>
    </r>
  </si>
  <si>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</si>
  <si>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</si>
  <si>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</si>
  <si>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</si>
  <si>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</si>
  <si>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</si>
  <si>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</si>
  <si>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</si>
  <si>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</si>
  <si>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</si>
  <si>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</si>
  <si>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r>
      <t xml:space="preserve">   Level of Overcollateralization</t>
    </r>
    <r>
      <rPr>
        <vertAlign val="superscript"/>
        <sz val="10"/>
        <rFont val="Arial"/>
        <family val="2"/>
      </rPr>
      <t>2</t>
    </r>
    <r>
      <rPr>
        <sz val="10"/>
        <rFont val="Arial"/>
        <family val="2"/>
      </rPr>
      <t>:</t>
    </r>
  </si>
  <si>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</si>
  <si>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</si>
  <si>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</si>
  <si>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</si>
  <si>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</si>
  <si>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</si>
  <si>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</si>
  <si>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 xml:space="preserve">2. Per Section 4.3.8 of the CMHC Guide, (A) the lesser of (i) the total amount of cover pool collateral and (ii) the amount of cover pool collateral required to collateralize the covered bonds outstanding and </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</si>
  <si>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</si>
  <si>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</si>
  <si>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</si>
  <si>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</si>
  <si>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</si>
  <si>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</si>
  <si>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</si>
  <si>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</si>
  <si>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</si>
  <si>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</si>
  <si>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</si>
  <si>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</si>
  <si>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</si>
  <si>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</si>
  <si>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</si>
  <si>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</si>
  <si>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</si>
  <si>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</si>
  <si>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</si>
  <si>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</si>
  <si>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</si>
  <si>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</si>
  <si>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</si>
  <si>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</si>
  <si>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</si>
  <si>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</si>
  <si>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</si>
  <si>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</si>
  <si>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</si>
  <si>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</si>
  <si>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</si>
  <si>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</si>
  <si>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</si>
  <si>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</si>
  <si>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</si>
  <si>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</si>
  <si>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</si>
  <si>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</si>
  <si>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</si>
  <si>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</si>
  <si>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</si>
  <si>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</si>
  <si>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</si>
  <si>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</si>
  <si>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</si>
  <si>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</si>
  <si>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</si>
  <si>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</si>
  <si>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</si>
  <si>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</si>
  <si>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</si>
  <si>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</si>
  <si>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</si>
  <si>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</si>
  <si>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</si>
  <si>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</si>
  <si>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</si>
  <si>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</si>
  <si>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</si>
  <si>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</si>
  <si>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</si>
  <si>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</si>
  <si>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</si>
  <si>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</si>
  <si>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</si>
  <si>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</si>
  <si>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</si>
  <si>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</si>
  <si>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</si>
  <si>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</si>
  <si>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</si>
  <si>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</si>
  <si>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</si>
  <si>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</si>
  <si>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</si>
  <si>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</si>
  <si>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</si>
  <si>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</si>
  <si>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</si>
  <si>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</si>
  <si>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</si>
  <si>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</si>
  <si>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</si>
  <si>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</si>
  <si>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</si>
  <si>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</si>
  <si>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</si>
  <si>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</si>
  <si>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</si>
  <si>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</si>
  <si>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</si>
  <si>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</si>
  <si>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</si>
  <si>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</si>
  <si>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</si>
  <si>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</si>
  <si>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</si>
  <si>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</si>
  <si>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</si>
  <si>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</si>
  <si>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</si>
  <si>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</si>
  <si>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</si>
  <si>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</si>
  <si>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</si>
  <si>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</si>
  <si>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</si>
  <si>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</si>
  <si>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</si>
  <si>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</si>
  <si>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</si>
  <si>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</si>
  <si>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</si>
  <si>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</si>
  <si>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</si>
  <si>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</si>
  <si>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</si>
  <si>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</si>
  <si>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</si>
  <si>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</si>
  <si>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</si>
  <si>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</si>
  <si>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</si>
  <si>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</si>
  <si>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</si>
  <si>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</si>
  <si>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</si>
  <si>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</si>
  <si>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</si>
  <si>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</si>
  <si>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</si>
  <si>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</si>
  <si>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</si>
  <si>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</si>
  <si>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</si>
  <si>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</si>
  <si>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</si>
  <si>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</si>
  <si>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</si>
  <si>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</si>
  <si>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</si>
  <si>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</si>
  <si>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</si>
  <si>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</si>
  <si>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</si>
  <si>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</si>
  <si>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</si>
  <si>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</si>
  <si>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</si>
  <si>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</si>
  <si>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</si>
  <si>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</si>
  <si>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</si>
  <si>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</si>
  <si>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</si>
  <si>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</si>
  <si>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</si>
  <si>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</si>
  <si>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</si>
  <si>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</si>
  <si>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</si>
  <si>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</si>
  <si>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</si>
  <si>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</si>
  <si>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</si>
  <si>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</si>
  <si>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</si>
  <si>
    <t>Rating outlook</t>
  </si>
  <si>
    <t>Covered Bonds currently outstanding (CAD Equivalent):</t>
  </si>
  <si>
    <t>OSFI maximum (CAD Equivalent):</t>
  </si>
  <si>
    <r>
      <t>Covered Bond - Series CBL7</t>
    </r>
    <r>
      <rPr>
        <vertAlign val="superscript"/>
        <sz val="10"/>
        <rFont val="Arial"/>
        <family val="2"/>
      </rPr>
      <t>1</t>
    </r>
  </si>
  <si>
    <t>Weighted Average Seasoning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</si>
</sst>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24"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40" fillId="0" borderId="0" xfId="0" applyFont="1" applyFill="1" applyBorder="1" applyAlignment="1">
      <alignment horizontal="left" vertical="center" wrapText="1"/>
    </xf>
  </cellXfs>
  <cellStyles count="12">
    <cellStyle name="Comma" xfId="9" builtinId="3"/>
    <cellStyle name="Comma 10" xfId="10" xr:uid="{00000000-0005-0000-0000-000001000000}"/>
    <cellStyle name="Comma 2" xfId="3" xr:uid="{00000000-0005-0000-0000-000002000000}"/>
    <cellStyle name="Hyperlink"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ercent" xfId="1" builtinId="5"/>
    <cellStyle name="Percent 2" xfId="11" xr:uid="{00000000-0005-0000-0000-00000A000000}"/>
    <cellStyle name="Standard 3" xfId="8" xr:uid="{00000000-0005-0000-0000-00000B000000}"/>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6"/>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9" t="s">
        <v>1271</v>
      </c>
      <c r="F6" s="339"/>
      <c r="G6" s="339"/>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13/06/19</v>
      </c>
      <c r="G9" s="7"/>
      <c r="H9" s="7"/>
      <c r="I9" s="7"/>
      <c r="J9" s="8"/>
    </row>
    <row r="10" spans="2:10" ht="21" x14ac:dyDescent="0.25">
      <c r="B10" s="6"/>
      <c r="C10" s="7"/>
      <c r="D10" s="7"/>
      <c r="E10" s="7"/>
      <c r="F10" s="12" t="str">
        <f>"Cut-off Date: "&amp;TEXT('D. Nat Trans Templ'!D2,"DD/MM/YY")</f>
        <v>Cut-off Date: 31/05/19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0" t="s">
        <v>15</v>
      </c>
      <c r="E24" s="341" t="s">
        <v>16</v>
      </c>
      <c r="F24" s="341"/>
      <c r="G24" s="341"/>
      <c r="H24" s="341"/>
      <c r="I24" s="7"/>
      <c r="J24" s="8"/>
    </row>
    <row r="25" spans="2:10" x14ac:dyDescent="0.25">
      <c r="B25" s="6"/>
      <c r="C25" s="7"/>
      <c r="D25" s="7"/>
      <c r="E25" s="15"/>
      <c r="F25" s="15"/>
      <c r="G25" s="15"/>
      <c r="H25" s="7"/>
      <c r="I25" s="7"/>
      <c r="J25" s="8"/>
    </row>
    <row r="26" spans="2:10" x14ac:dyDescent="0.25">
      <c r="B26" s="6"/>
      <c r="C26" s="7"/>
      <c r="D26" s="340" t="s">
        <v>17</v>
      </c>
      <c r="E26" s="341"/>
      <c r="F26" s="341"/>
      <c r="G26" s="341"/>
      <c r="H26" s="341"/>
      <c r="I26" s="7"/>
      <c r="J26" s="8"/>
    </row>
    <row r="27" spans="2:10" x14ac:dyDescent="0.25">
      <c r="B27" s="6"/>
      <c r="C27" s="7"/>
      <c r="D27" s="16"/>
      <c r="E27" s="16"/>
      <c r="F27" s="16"/>
      <c r="G27" s="16"/>
      <c r="H27" s="16"/>
      <c r="I27" s="7"/>
      <c r="J27" s="8"/>
    </row>
    <row r="28" spans="2:10" x14ac:dyDescent="0.25">
      <c r="B28" s="6"/>
      <c r="C28" s="7"/>
      <c r="D28" s="340" t="s">
        <v>18</v>
      </c>
      <c r="E28" s="341" t="s">
        <v>16</v>
      </c>
      <c r="F28" s="341"/>
      <c r="G28" s="341"/>
      <c r="H28" s="341"/>
      <c r="I28" s="7"/>
      <c r="J28" s="8"/>
    </row>
    <row r="29" spans="2:10" x14ac:dyDescent="0.25">
      <c r="B29" s="6"/>
      <c r="C29" s="7"/>
      <c r="D29" s="15"/>
      <c r="E29" s="15"/>
      <c r="F29" s="15"/>
      <c r="G29" s="15"/>
      <c r="H29" s="15"/>
      <c r="I29" s="7"/>
      <c r="J29" s="8"/>
    </row>
    <row r="30" spans="2:10" x14ac:dyDescent="0.25">
      <c r="B30" s="6"/>
      <c r="C30" s="7"/>
      <c r="D30" s="340" t="s">
        <v>19</v>
      </c>
      <c r="E30" s="341" t="s">
        <v>16</v>
      </c>
      <c r="F30" s="341"/>
      <c r="G30" s="341"/>
      <c r="H30" s="341"/>
      <c r="I30" s="7"/>
      <c r="J30" s="8"/>
    </row>
    <row r="31" spans="2:10" x14ac:dyDescent="0.25">
      <c r="B31" s="6"/>
      <c r="C31" s="7"/>
      <c r="D31" s="7"/>
      <c r="E31" s="7"/>
      <c r="F31" s="7"/>
      <c r="G31" s="7"/>
      <c r="H31" s="7"/>
      <c r="I31" s="7"/>
      <c r="J31" s="8"/>
    </row>
    <row r="32" spans="2:10" x14ac:dyDescent="0.25">
      <c r="B32" s="6"/>
      <c r="C32" s="7"/>
      <c r="D32" s="337" t="s">
        <v>20</v>
      </c>
      <c r="E32" s="338"/>
      <c r="F32" s="338"/>
      <c r="G32" s="338"/>
      <c r="H32" s="338"/>
      <c r="I32" s="7"/>
      <c r="J32" s="8"/>
    </row>
    <row r="33" spans="2:10" x14ac:dyDescent="0.25">
      <c r="B33" s="6"/>
      <c r="C33" s="7"/>
      <c r="D33" s="7"/>
      <c r="E33" s="7"/>
      <c r="F33" s="14"/>
      <c r="G33" s="7"/>
      <c r="H33" s="7"/>
      <c r="I33" s="7"/>
      <c r="J33" s="8"/>
    </row>
    <row r="34" spans="2:10" x14ac:dyDescent="0.25">
      <c r="B34" s="6"/>
      <c r="C34" s="7"/>
      <c r="D34" s="337" t="s">
        <v>1226</v>
      </c>
      <c r="E34" s="338"/>
      <c r="F34" s="338"/>
      <c r="G34" s="338"/>
      <c r="H34" s="338"/>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1319</v>
      </c>
      <c r="E15" s="31"/>
      <c r="F15" s="31"/>
      <c r="H15" s="23"/>
      <c r="L15" s="23"/>
      <c r="M15" s="23"/>
    </row>
    <row r="16" spans="1:13" ht="45" x14ac:dyDescent="0.25">
      <c r="A16" s="25" t="s">
        <v>35</v>
      </c>
      <c r="B16" s="39" t="s">
        <v>36</v>
      </c>
      <c r="C16" s="327" t="s">
        <v>1628</v>
      </c>
      <c r="E16" s="31"/>
      <c r="F16" s="31"/>
      <c r="H16" s="23"/>
      <c r="L16" s="23"/>
      <c r="M16" s="23"/>
    </row>
    <row r="17" spans="1:13" x14ac:dyDescent="0.25">
      <c r="A17" s="25" t="s">
        <v>37</v>
      </c>
      <c r="B17" s="39" t="s">
        <v>38</v>
      </c>
      <c r="C17" s="25" t="str">
        <f>TEXT('D. Nat Trans Templ'!D2,"DD/MM/YY")</f>
        <v>31/05/19</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1630</v>
      </c>
      <c r="D27" s="42"/>
      <c r="E27" s="42"/>
      <c r="F27" s="42"/>
      <c r="H27" s="23"/>
      <c r="L27" s="23"/>
      <c r="M27" s="23"/>
    </row>
    <row r="28" spans="1:13" x14ac:dyDescent="0.25">
      <c r="A28" s="25" t="s">
        <v>49</v>
      </c>
      <c r="B28" s="41" t="s">
        <v>50</v>
      </c>
      <c r="C28" s="25" t="s">
        <v>1630</v>
      </c>
      <c r="D28" s="42"/>
      <c r="E28" s="42"/>
      <c r="F28" s="42"/>
      <c r="H28" s="23"/>
      <c r="L28" s="23"/>
      <c r="M28" s="23"/>
    </row>
    <row r="29" spans="1:13" x14ac:dyDescent="0.25">
      <c r="A29" s="25" t="s">
        <v>51</v>
      </c>
      <c r="B29" s="41" t="s">
        <v>52</v>
      </c>
      <c r="C29" s="327" t="s">
        <v>1629</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Templ'!D219/1000000</f>
        <v>24941.491017349999</v>
      </c>
      <c r="F38" s="42"/>
      <c r="H38" s="23"/>
      <c r="L38" s="23"/>
      <c r="M38" s="23"/>
    </row>
    <row r="39" spans="1:13" x14ac:dyDescent="0.25">
      <c r="A39" s="25" t="s">
        <v>61</v>
      </c>
      <c r="B39" s="42" t="s">
        <v>62</v>
      </c>
      <c r="C39" s="144">
        <f>'D. Nat Trans Templ'!D253/1000000</f>
        <v>16871.250800000002</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Templ'!G260-1</f>
        <v>3.0000000000000027E-2</v>
      </c>
      <c r="D45" s="140">
        <f>IF(OR(C38="[For completion]",C39="[For completion]"),"Please complete G.3.1.1 and G.3.1.2",(C38/C39-1))</f>
        <v>0.4783427330325738</v>
      </c>
      <c r="E45" s="61"/>
      <c r="F45" s="140">
        <f>1/'D. Nat Trans Templ'!G258-1</f>
        <v>7.5268817204301008E-2</v>
      </c>
      <c r="G45" s="25" t="s">
        <v>924</v>
      </c>
      <c r="H45" s="23"/>
      <c r="L45" s="23"/>
      <c r="M45" s="23"/>
    </row>
    <row r="46" spans="1:13" outlineLevel="1" x14ac:dyDescent="0.25">
      <c r="A46" s="25" t="s">
        <v>74</v>
      </c>
      <c r="B46" s="121" t="s">
        <v>1646</v>
      </c>
      <c r="C46" s="61"/>
      <c r="D46" s="140">
        <f>'D. Nat Trans Templ'!G261-1</f>
        <v>7.3801789187998512E-2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24941.491017349999</v>
      </c>
      <c r="E53" s="49"/>
      <c r="F53" s="330">
        <f>IF($C$58=0,"",IF(C53="[for completion]","",C53/$C$58))</f>
        <v>1</v>
      </c>
      <c r="G53" s="50"/>
      <c r="H53" s="23"/>
      <c r="L53" s="23"/>
      <c r="M53" s="23"/>
    </row>
    <row r="54" spans="1:13" x14ac:dyDescent="0.25">
      <c r="A54" s="25" t="s">
        <v>85</v>
      </c>
      <c r="B54" s="42" t="s">
        <v>86</v>
      </c>
      <c r="C54" s="144">
        <v>0</v>
      </c>
      <c r="E54" s="49"/>
      <c r="F54" s="330">
        <f>IF($C$58=0,"",IF(C54="[for completion]","",C54/$C$58))</f>
        <v>0</v>
      </c>
      <c r="G54" s="50"/>
      <c r="H54" s="23"/>
      <c r="L54" s="23"/>
      <c r="M54" s="23"/>
    </row>
    <row r="55" spans="1:13" x14ac:dyDescent="0.25">
      <c r="A55" s="25" t="s">
        <v>87</v>
      </c>
      <c r="B55" s="42" t="s">
        <v>88</v>
      </c>
      <c r="C55" s="144">
        <v>0</v>
      </c>
      <c r="E55" s="49"/>
      <c r="F55" s="331">
        <f t="shared" ref="F55:F56" si="0">IF($C$58=0,"",IF(C55="[for completion]","",C55/$C$58))</f>
        <v>0</v>
      </c>
      <c r="G55" s="50"/>
      <c r="H55" s="23"/>
      <c r="L55" s="23"/>
      <c r="M55" s="23"/>
    </row>
    <row r="56" spans="1:13" x14ac:dyDescent="0.25">
      <c r="A56" s="25" t="s">
        <v>89</v>
      </c>
      <c r="B56" s="42" t="s">
        <v>90</v>
      </c>
      <c r="C56" s="144">
        <v>0</v>
      </c>
      <c r="E56" s="49"/>
      <c r="F56" s="331">
        <f t="shared" si="0"/>
        <v>0</v>
      </c>
      <c r="G56" s="50"/>
      <c r="H56" s="23"/>
      <c r="L56" s="23"/>
      <c r="M56" s="23"/>
    </row>
    <row r="57" spans="1:13" x14ac:dyDescent="0.25">
      <c r="A57" s="25" t="s">
        <v>91</v>
      </c>
      <c r="B57" s="25" t="s">
        <v>92</v>
      </c>
      <c r="C57" s="144">
        <v>0</v>
      </c>
      <c r="E57" s="49"/>
      <c r="F57" s="330">
        <f>IF($C$58=0,"",IF(C57="[for completion]","",C57/$C$58))</f>
        <v>0</v>
      </c>
      <c r="G57" s="50"/>
      <c r="H57" s="23"/>
      <c r="L57" s="23"/>
      <c r="M57" s="23"/>
    </row>
    <row r="58" spans="1:13" x14ac:dyDescent="0.25">
      <c r="A58" s="25" t="s">
        <v>93</v>
      </c>
      <c r="B58" s="51" t="s">
        <v>94</v>
      </c>
      <c r="C58" s="145">
        <f>SUM(C53:C57)</f>
        <v>24941.491017349999</v>
      </c>
      <c r="D58" s="49"/>
      <c r="E58" s="49"/>
      <c r="F58" s="331">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Templ'!D230/12</f>
        <v>1.9697598996884633</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Templ'!E390+'D. Nat Trans Templ'!E391)/1000000</f>
        <v>5467.1716064699995</v>
      </c>
      <c r="D70" s="332" t="s">
        <v>927</v>
      </c>
      <c r="E70" s="21"/>
      <c r="F70" s="330">
        <f t="shared" ref="F70:F76" si="1">IF($C$77=0,"",IF(C70="[for completion]","",C70/$C$77))</f>
        <v>0.21919987071610444</v>
      </c>
      <c r="G70" s="330" t="str">
        <f>IF($D$77=0,"",IF(D70="[Mark as ND1 if not relevant]","",D70/$D$77))</f>
        <v/>
      </c>
      <c r="H70" s="23"/>
      <c r="L70" s="23"/>
      <c r="M70" s="23"/>
    </row>
    <row r="71" spans="1:13" x14ac:dyDescent="0.25">
      <c r="A71" s="25" t="s">
        <v>108</v>
      </c>
      <c r="B71" s="135" t="s">
        <v>1248</v>
      </c>
      <c r="C71" s="144">
        <f>'D. Nat Trans Templ'!E392/1000000</f>
        <v>7414.6726159999953</v>
      </c>
      <c r="D71" s="332" t="s">
        <v>927</v>
      </c>
      <c r="E71" s="21"/>
      <c r="F71" s="330">
        <f t="shared" si="1"/>
        <v>0.29728265286314048</v>
      </c>
      <c r="G71" s="330" t="str">
        <f t="shared" ref="G71:G76" si="2">IF($D$77=0,"",IF(D71="[Mark as ND1 if not relevant]","",D71/$D$77))</f>
        <v/>
      </c>
      <c r="H71" s="23"/>
      <c r="L71" s="23"/>
      <c r="M71" s="23"/>
    </row>
    <row r="72" spans="1:13" x14ac:dyDescent="0.25">
      <c r="A72" s="25" t="s">
        <v>109</v>
      </c>
      <c r="B72" s="134" t="s">
        <v>1249</v>
      </c>
      <c r="C72" s="332">
        <f>'D. Nat Trans Templ'!E393/1000000</f>
        <v>7427.7754427200016</v>
      </c>
      <c r="D72" s="332" t="s">
        <v>927</v>
      </c>
      <c r="E72" s="21"/>
      <c r="F72" s="330">
        <f t="shared" si="1"/>
        <v>0.29780799542228786</v>
      </c>
      <c r="G72" s="330" t="str">
        <f t="shared" si="2"/>
        <v/>
      </c>
      <c r="H72" s="23"/>
      <c r="L72" s="23"/>
      <c r="M72" s="23"/>
    </row>
    <row r="73" spans="1:13" x14ac:dyDescent="0.25">
      <c r="A73" s="25" t="s">
        <v>110</v>
      </c>
      <c r="B73" s="134" t="s">
        <v>1250</v>
      </c>
      <c r="C73" s="332">
        <f>('D. Nat Trans Templ'!E394+'D. Nat Trans Templ'!E395)/1000000</f>
        <v>2695.6156690800008</v>
      </c>
      <c r="D73" s="332" t="s">
        <v>927</v>
      </c>
      <c r="E73" s="21"/>
      <c r="F73" s="330">
        <f t="shared" si="1"/>
        <v>0.10807756710313972</v>
      </c>
      <c r="G73" s="330" t="str">
        <f t="shared" si="2"/>
        <v/>
      </c>
      <c r="H73" s="23"/>
      <c r="L73" s="23"/>
      <c r="M73" s="23"/>
    </row>
    <row r="74" spans="1:13" x14ac:dyDescent="0.25">
      <c r="A74" s="25" t="s">
        <v>111</v>
      </c>
      <c r="B74" s="134" t="s">
        <v>1251</v>
      </c>
      <c r="C74" s="332">
        <f>('D. Nat Trans Templ'!E396+'D. Nat Trans Templ'!E397)/1000000</f>
        <v>1564.7626201</v>
      </c>
      <c r="D74" s="332" t="s">
        <v>927</v>
      </c>
      <c r="E74" s="21"/>
      <c r="F74" s="330">
        <f t="shared" si="1"/>
        <v>6.2737332704428439E-2</v>
      </c>
      <c r="G74" s="330" t="str">
        <f t="shared" si="2"/>
        <v/>
      </c>
      <c r="H74" s="23"/>
      <c r="L74" s="23"/>
      <c r="M74" s="23"/>
    </row>
    <row r="75" spans="1:13" x14ac:dyDescent="0.25">
      <c r="A75" s="25" t="s">
        <v>112</v>
      </c>
      <c r="B75" s="134" t="s">
        <v>1252</v>
      </c>
      <c r="C75" s="332">
        <v>370.96646662999996</v>
      </c>
      <c r="D75" s="332" t="s">
        <v>927</v>
      </c>
      <c r="E75" s="21"/>
      <c r="F75" s="330">
        <f t="shared" si="1"/>
        <v>1.4873467924269057E-2</v>
      </c>
      <c r="G75" s="330" t="str">
        <f t="shared" si="2"/>
        <v/>
      </c>
      <c r="H75" s="23"/>
      <c r="L75" s="23"/>
      <c r="M75" s="23"/>
    </row>
    <row r="76" spans="1:13" x14ac:dyDescent="0.25">
      <c r="A76" s="25" t="s">
        <v>113</v>
      </c>
      <c r="B76" s="134" t="s">
        <v>1253</v>
      </c>
      <c r="C76" s="332">
        <v>0.52659634999999994</v>
      </c>
      <c r="D76" s="332" t="s">
        <v>927</v>
      </c>
      <c r="E76" s="21"/>
      <c r="F76" s="331">
        <f t="shared" si="1"/>
        <v>2.1113266630037669E-5</v>
      </c>
      <c r="G76" s="330" t="str">
        <f t="shared" si="2"/>
        <v/>
      </c>
      <c r="H76" s="23"/>
      <c r="L76" s="23"/>
      <c r="M76" s="23"/>
    </row>
    <row r="77" spans="1:13" x14ac:dyDescent="0.25">
      <c r="A77" s="25" t="s">
        <v>114</v>
      </c>
      <c r="B77" s="58" t="s">
        <v>94</v>
      </c>
      <c r="C77" s="145">
        <f>SUM(C70:C76)</f>
        <v>24941.491017349996</v>
      </c>
      <c r="D77" s="145">
        <f>SUM(D70:D76)</f>
        <v>0</v>
      </c>
      <c r="E77" s="42"/>
      <c r="F77" s="333">
        <f>SUM(F70:F76)</f>
        <v>1.0000000000000002</v>
      </c>
      <c r="G77" s="333">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2.4921450241075558</v>
      </c>
      <c r="D89" s="144">
        <v>3.4919188374873076</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2824</v>
      </c>
      <c r="D93" s="144">
        <v>0</v>
      </c>
      <c r="E93" s="21"/>
      <c r="F93" s="333">
        <f>IF($C$100=0,"",IF(C93="[for completion]","",IF(C93="","",C93/$C$100)))</f>
        <v>0.1673853369543887</v>
      </c>
      <c r="G93" s="333">
        <f>IF($D$100=0,"",IF(D93="[Mark as ND1 if not relevant]","",IF(D93="","",D93/$D$100)))</f>
        <v>0</v>
      </c>
      <c r="H93" s="23"/>
      <c r="L93" s="23"/>
      <c r="M93" s="23"/>
    </row>
    <row r="94" spans="1:13" x14ac:dyDescent="0.25">
      <c r="A94" s="25" t="s">
        <v>131</v>
      </c>
      <c r="B94" s="135" t="s">
        <v>1248</v>
      </c>
      <c r="C94" s="144">
        <v>2912.35</v>
      </c>
      <c r="D94" s="144">
        <v>2824</v>
      </c>
      <c r="E94" s="21"/>
      <c r="F94" s="333">
        <f t="shared" ref="F94:F99" si="4">IF($C$100=0,"",IF(C94="[for completion]","",IF(C94="","",C94/$C$100)))</f>
        <v>0.17262205597702332</v>
      </c>
      <c r="G94" s="333">
        <f t="shared" ref="G94:G99" si="5">IF($D$100=0,"",IF(D94="[Mark as ND1 if not relevant]","",IF(D94="","",D94/$D$100)))</f>
        <v>0.1673853369543887</v>
      </c>
      <c r="H94" s="23"/>
      <c r="L94" s="23"/>
      <c r="M94" s="23"/>
    </row>
    <row r="95" spans="1:13" x14ac:dyDescent="0.25">
      <c r="A95" s="25" t="s">
        <v>132</v>
      </c>
      <c r="B95" s="135" t="s">
        <v>1249</v>
      </c>
      <c r="C95" s="144">
        <v>3562.5358000000001</v>
      </c>
      <c r="D95" s="144">
        <v>2912.35</v>
      </c>
      <c r="E95" s="21"/>
      <c r="F95" s="333">
        <f t="shared" si="4"/>
        <v>0.21116014705916172</v>
      </c>
      <c r="G95" s="333">
        <f t="shared" si="5"/>
        <v>0.17262205597702332</v>
      </c>
      <c r="H95" s="23"/>
      <c r="L95" s="23"/>
      <c r="M95" s="23"/>
    </row>
    <row r="96" spans="1:13" x14ac:dyDescent="0.25">
      <c r="A96" s="25" t="s">
        <v>133</v>
      </c>
      <c r="B96" s="135" t="s">
        <v>1250</v>
      </c>
      <c r="C96" s="144">
        <v>6775.0749999999998</v>
      </c>
      <c r="D96" s="144">
        <v>3562.5358000000001</v>
      </c>
      <c r="E96" s="21"/>
      <c r="F96" s="333">
        <f t="shared" si="4"/>
        <v>0.40157514580958037</v>
      </c>
      <c r="G96" s="333">
        <f t="shared" si="5"/>
        <v>0.21116014705916172</v>
      </c>
      <c r="H96" s="23"/>
      <c r="L96" s="23"/>
      <c r="M96" s="23"/>
    </row>
    <row r="97" spans="1:14" x14ac:dyDescent="0.25">
      <c r="A97" s="25" t="s">
        <v>134</v>
      </c>
      <c r="B97" s="135" t="s">
        <v>1251</v>
      </c>
      <c r="C97" s="144">
        <v>0</v>
      </c>
      <c r="D97" s="144">
        <v>6775.0749999999998</v>
      </c>
      <c r="E97" s="21"/>
      <c r="F97" s="333">
        <f t="shared" si="4"/>
        <v>0</v>
      </c>
      <c r="G97" s="333">
        <f t="shared" si="5"/>
        <v>0.40157514580958037</v>
      </c>
      <c r="H97" s="23"/>
      <c r="L97" s="23"/>
      <c r="M97" s="23"/>
    </row>
    <row r="98" spans="1:14" x14ac:dyDescent="0.25">
      <c r="A98" s="25" t="s">
        <v>135</v>
      </c>
      <c r="B98" s="135" t="s">
        <v>1252</v>
      </c>
      <c r="C98" s="144">
        <v>797.29</v>
      </c>
      <c r="D98" s="144">
        <v>797.29</v>
      </c>
      <c r="E98" s="21"/>
      <c r="F98" s="333">
        <f t="shared" si="4"/>
        <v>4.7257314199845801E-2</v>
      </c>
      <c r="G98" s="333">
        <f t="shared" si="5"/>
        <v>4.7257314199845801E-2</v>
      </c>
      <c r="H98" s="23"/>
      <c r="L98" s="23"/>
      <c r="M98" s="23"/>
    </row>
    <row r="99" spans="1:14" x14ac:dyDescent="0.25">
      <c r="A99" s="25" t="s">
        <v>136</v>
      </c>
      <c r="B99" s="135" t="s">
        <v>1253</v>
      </c>
      <c r="C99" s="144">
        <v>0</v>
      </c>
      <c r="D99" s="144">
        <v>0</v>
      </c>
      <c r="E99" s="21"/>
      <c r="F99" s="333">
        <f t="shared" si="4"/>
        <v>0</v>
      </c>
      <c r="G99" s="333">
        <f t="shared" si="5"/>
        <v>0</v>
      </c>
      <c r="H99" s="23"/>
      <c r="L99" s="23"/>
      <c r="M99" s="23"/>
    </row>
    <row r="100" spans="1:14" x14ac:dyDescent="0.25">
      <c r="A100" s="25" t="s">
        <v>137</v>
      </c>
      <c r="B100" s="58" t="s">
        <v>94</v>
      </c>
      <c r="C100" s="145">
        <f>SUM(C93:C99)</f>
        <v>16871.250800000002</v>
      </c>
      <c r="D100" s="145">
        <f>SUM(D93:D99)</f>
        <v>16871.250800000002</v>
      </c>
      <c r="E100" s="42"/>
      <c r="F100" s="333">
        <f>SUM(F93:F99)</f>
        <v>1</v>
      </c>
      <c r="G100" s="333">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2" t="s">
        <v>927</v>
      </c>
      <c r="E112" s="50"/>
      <c r="F112" s="330">
        <f>IF($C$129=0,"",IF(C112="[for completion]","",IF(C112="","",C112/$C$129)))</f>
        <v>0</v>
      </c>
      <c r="G112" s="330" t="str">
        <f>IF($D$129=0,"",IF(D112="[for completion]","",IF(D112="","",D112/$D$129)))</f>
        <v/>
      </c>
      <c r="I112" s="25"/>
      <c r="J112" s="25"/>
      <c r="K112" s="25"/>
      <c r="L112" s="23" t="s">
        <v>1257</v>
      </c>
      <c r="M112" s="23"/>
      <c r="N112" s="23"/>
    </row>
    <row r="113" spans="1:14" s="60" customFormat="1" x14ac:dyDescent="0.25">
      <c r="A113" s="25" t="s">
        <v>155</v>
      </c>
      <c r="B113" s="42" t="s">
        <v>1258</v>
      </c>
      <c r="C113" s="332">
        <v>0</v>
      </c>
      <c r="D113" s="332" t="s">
        <v>927</v>
      </c>
      <c r="E113" s="50"/>
      <c r="F113" s="330">
        <f t="shared" ref="F113:F128" si="6">IF($C$129=0,"",IF(C113="[for completion]","",IF(C113="","",C113/$C$129)))</f>
        <v>0</v>
      </c>
      <c r="G113" s="330" t="str">
        <f t="shared" ref="G113:G128" si="7">IF($D$129=0,"",IF(D113="[for completion]","",IF(D113="","",D113/$D$129)))</f>
        <v/>
      </c>
      <c r="I113" s="25"/>
      <c r="J113" s="25"/>
      <c r="K113" s="25"/>
      <c r="L113" s="42" t="s">
        <v>1258</v>
      </c>
      <c r="M113" s="23"/>
      <c r="N113" s="23"/>
    </row>
    <row r="114" spans="1:14" s="60" customFormat="1" x14ac:dyDescent="0.25">
      <c r="A114" s="25" t="s">
        <v>156</v>
      </c>
      <c r="B114" s="42" t="s">
        <v>163</v>
      </c>
      <c r="C114" s="332">
        <v>0</v>
      </c>
      <c r="D114" s="332" t="s">
        <v>927</v>
      </c>
      <c r="E114" s="50"/>
      <c r="F114" s="330">
        <f t="shared" si="6"/>
        <v>0</v>
      </c>
      <c r="G114" s="330" t="str">
        <f t="shared" si="7"/>
        <v/>
      </c>
      <c r="I114" s="25"/>
      <c r="J114" s="25"/>
      <c r="K114" s="25"/>
      <c r="L114" s="42" t="s">
        <v>163</v>
      </c>
      <c r="M114" s="23"/>
      <c r="N114" s="23"/>
    </row>
    <row r="115" spans="1:14" s="60" customFormat="1" x14ac:dyDescent="0.25">
      <c r="A115" s="25" t="s">
        <v>157</v>
      </c>
      <c r="B115" s="42" t="s">
        <v>1259</v>
      </c>
      <c r="C115" s="144">
        <f>C58</f>
        <v>24941.491017349999</v>
      </c>
      <c r="D115" s="332" t="s">
        <v>927</v>
      </c>
      <c r="E115" s="50"/>
      <c r="F115" s="330">
        <f t="shared" si="6"/>
        <v>1</v>
      </c>
      <c r="G115" s="330" t="str">
        <f t="shared" si="7"/>
        <v/>
      </c>
      <c r="I115" s="25"/>
      <c r="J115" s="25"/>
      <c r="K115" s="25"/>
      <c r="L115" s="42" t="s">
        <v>1259</v>
      </c>
      <c r="M115" s="23"/>
      <c r="N115" s="23"/>
    </row>
    <row r="116" spans="1:14" s="60" customFormat="1" x14ac:dyDescent="0.25">
      <c r="A116" s="25" t="s">
        <v>159</v>
      </c>
      <c r="B116" s="42" t="s">
        <v>1260</v>
      </c>
      <c r="C116" s="332">
        <v>0</v>
      </c>
      <c r="D116" s="332" t="s">
        <v>927</v>
      </c>
      <c r="E116" s="50"/>
      <c r="F116" s="330">
        <f t="shared" si="6"/>
        <v>0</v>
      </c>
      <c r="G116" s="330" t="str">
        <f t="shared" si="7"/>
        <v/>
      </c>
      <c r="I116" s="25"/>
      <c r="J116" s="25"/>
      <c r="K116" s="25"/>
      <c r="L116" s="42" t="s">
        <v>1260</v>
      </c>
      <c r="M116" s="23"/>
      <c r="N116" s="23"/>
    </row>
    <row r="117" spans="1:14" s="60" customFormat="1" x14ac:dyDescent="0.25">
      <c r="A117" s="25" t="s">
        <v>160</v>
      </c>
      <c r="B117" s="42" t="s">
        <v>165</v>
      </c>
      <c r="C117" s="332">
        <v>0</v>
      </c>
      <c r="D117" s="332" t="s">
        <v>927</v>
      </c>
      <c r="E117" s="42"/>
      <c r="F117" s="330">
        <f t="shared" si="6"/>
        <v>0</v>
      </c>
      <c r="G117" s="330" t="str">
        <f t="shared" si="7"/>
        <v/>
      </c>
      <c r="I117" s="25"/>
      <c r="J117" s="25"/>
      <c r="K117" s="25"/>
      <c r="L117" s="42" t="s">
        <v>165</v>
      </c>
      <c r="M117" s="23"/>
      <c r="N117" s="23"/>
    </row>
    <row r="118" spans="1:14" x14ac:dyDescent="0.25">
      <c r="A118" s="25" t="s">
        <v>161</v>
      </c>
      <c r="B118" s="42" t="s">
        <v>167</v>
      </c>
      <c r="C118" s="332">
        <v>0</v>
      </c>
      <c r="D118" s="332" t="s">
        <v>927</v>
      </c>
      <c r="E118" s="42"/>
      <c r="F118" s="330">
        <f t="shared" si="6"/>
        <v>0</v>
      </c>
      <c r="G118" s="330" t="str">
        <f t="shared" si="7"/>
        <v/>
      </c>
      <c r="L118" s="42" t="s">
        <v>167</v>
      </c>
      <c r="M118" s="23"/>
    </row>
    <row r="119" spans="1:14" x14ac:dyDescent="0.25">
      <c r="A119" s="25" t="s">
        <v>162</v>
      </c>
      <c r="B119" s="42" t="s">
        <v>1261</v>
      </c>
      <c r="C119" s="332">
        <v>0</v>
      </c>
      <c r="D119" s="332" t="s">
        <v>927</v>
      </c>
      <c r="E119" s="42"/>
      <c r="F119" s="330">
        <f t="shared" si="6"/>
        <v>0</v>
      </c>
      <c r="G119" s="330" t="str">
        <f t="shared" si="7"/>
        <v/>
      </c>
      <c r="L119" s="42" t="s">
        <v>1261</v>
      </c>
      <c r="M119" s="23"/>
    </row>
    <row r="120" spans="1:14" x14ac:dyDescent="0.25">
      <c r="A120" s="25" t="s">
        <v>164</v>
      </c>
      <c r="B120" s="42" t="s">
        <v>169</v>
      </c>
      <c r="C120" s="332">
        <v>0</v>
      </c>
      <c r="D120" s="332" t="s">
        <v>927</v>
      </c>
      <c r="E120" s="42"/>
      <c r="F120" s="330">
        <f t="shared" si="6"/>
        <v>0</v>
      </c>
      <c r="G120" s="330" t="str">
        <f t="shared" si="7"/>
        <v/>
      </c>
      <c r="L120" s="42" t="s">
        <v>169</v>
      </c>
      <c r="M120" s="23"/>
    </row>
    <row r="121" spans="1:14" x14ac:dyDescent="0.25">
      <c r="A121" s="25" t="s">
        <v>166</v>
      </c>
      <c r="B121" s="42" t="s">
        <v>1268</v>
      </c>
      <c r="C121" s="332">
        <v>0</v>
      </c>
      <c r="D121" s="332" t="s">
        <v>927</v>
      </c>
      <c r="E121" s="42"/>
      <c r="F121" s="330">
        <f t="shared" ref="F121" si="8">IF($C$129=0,"",IF(C121="[for completion]","",IF(C121="","",C121/$C$129)))</f>
        <v>0</v>
      </c>
      <c r="G121" s="330" t="str">
        <f t="shared" ref="G121" si="9">IF($D$129=0,"",IF(D121="[for completion]","",IF(D121="","",D121/$D$129)))</f>
        <v/>
      </c>
      <c r="L121" s="42"/>
      <c r="M121" s="23"/>
    </row>
    <row r="122" spans="1:14" x14ac:dyDescent="0.25">
      <c r="A122" s="25" t="s">
        <v>168</v>
      </c>
      <c r="B122" s="42" t="s">
        <v>171</v>
      </c>
      <c r="C122" s="332">
        <v>0</v>
      </c>
      <c r="D122" s="332" t="s">
        <v>927</v>
      </c>
      <c r="E122" s="42"/>
      <c r="F122" s="330">
        <f t="shared" si="6"/>
        <v>0</v>
      </c>
      <c r="G122" s="330" t="str">
        <f t="shared" si="7"/>
        <v/>
      </c>
      <c r="L122" s="42" t="s">
        <v>171</v>
      </c>
      <c r="M122" s="23"/>
    </row>
    <row r="123" spans="1:14" x14ac:dyDescent="0.25">
      <c r="A123" s="25" t="s">
        <v>170</v>
      </c>
      <c r="B123" s="42" t="s">
        <v>158</v>
      </c>
      <c r="C123" s="332">
        <v>0</v>
      </c>
      <c r="D123" s="332" t="s">
        <v>927</v>
      </c>
      <c r="E123" s="42"/>
      <c r="F123" s="330">
        <f t="shared" si="6"/>
        <v>0</v>
      </c>
      <c r="G123" s="330" t="str">
        <f t="shared" si="7"/>
        <v/>
      </c>
      <c r="L123" s="42" t="s">
        <v>158</v>
      </c>
      <c r="M123" s="23"/>
    </row>
    <row r="124" spans="1:14" x14ac:dyDescent="0.25">
      <c r="A124" s="25" t="s">
        <v>172</v>
      </c>
      <c r="B124" s="135" t="s">
        <v>1263</v>
      </c>
      <c r="C124" s="332">
        <v>0</v>
      </c>
      <c r="D124" s="332" t="s">
        <v>927</v>
      </c>
      <c r="E124" s="42"/>
      <c r="F124" s="330">
        <f t="shared" si="6"/>
        <v>0</v>
      </c>
      <c r="G124" s="330" t="str">
        <f t="shared" si="7"/>
        <v/>
      </c>
      <c r="L124" s="135" t="s">
        <v>1263</v>
      </c>
      <c r="M124" s="23"/>
    </row>
    <row r="125" spans="1:14" x14ac:dyDescent="0.25">
      <c r="A125" s="25" t="s">
        <v>174</v>
      </c>
      <c r="B125" s="42" t="s">
        <v>173</v>
      </c>
      <c r="C125" s="332">
        <v>0</v>
      </c>
      <c r="D125" s="332" t="s">
        <v>927</v>
      </c>
      <c r="E125" s="42"/>
      <c r="F125" s="330">
        <f t="shared" si="6"/>
        <v>0</v>
      </c>
      <c r="G125" s="330" t="str">
        <f t="shared" si="7"/>
        <v/>
      </c>
      <c r="L125" s="42" t="s">
        <v>173</v>
      </c>
      <c r="M125" s="23"/>
    </row>
    <row r="126" spans="1:14" x14ac:dyDescent="0.25">
      <c r="A126" s="25" t="s">
        <v>176</v>
      </c>
      <c r="B126" s="42" t="s">
        <v>175</v>
      </c>
      <c r="C126" s="332">
        <v>0</v>
      </c>
      <c r="D126" s="332" t="s">
        <v>927</v>
      </c>
      <c r="E126" s="42"/>
      <c r="F126" s="330">
        <f t="shared" si="6"/>
        <v>0</v>
      </c>
      <c r="G126" s="330" t="str">
        <f t="shared" si="7"/>
        <v/>
      </c>
      <c r="H126" s="54"/>
      <c r="L126" s="42" t="s">
        <v>175</v>
      </c>
      <c r="M126" s="23"/>
    </row>
    <row r="127" spans="1:14" x14ac:dyDescent="0.25">
      <c r="A127" s="25" t="s">
        <v>177</v>
      </c>
      <c r="B127" s="42" t="s">
        <v>1262</v>
      </c>
      <c r="C127" s="332">
        <v>0</v>
      </c>
      <c r="D127" s="332" t="s">
        <v>927</v>
      </c>
      <c r="E127" s="42"/>
      <c r="F127" s="330">
        <f t="shared" ref="F127" si="10">IF($C$129=0,"",IF(C127="[for completion]","",IF(C127="","",C127/$C$129)))</f>
        <v>0</v>
      </c>
      <c r="G127" s="330" t="str">
        <f t="shared" ref="G127" si="11">IF($D$129=0,"",IF(D127="[for completion]","",IF(D127="","",D127/$D$129)))</f>
        <v/>
      </c>
      <c r="H127" s="23"/>
      <c r="L127" s="42" t="s">
        <v>1262</v>
      </c>
      <c r="M127" s="23"/>
    </row>
    <row r="128" spans="1:14" x14ac:dyDescent="0.25">
      <c r="A128" s="25" t="s">
        <v>1264</v>
      </c>
      <c r="B128" s="42" t="s">
        <v>92</v>
      </c>
      <c r="C128" s="332">
        <v>0</v>
      </c>
      <c r="D128" s="332" t="s">
        <v>927</v>
      </c>
      <c r="E128" s="42"/>
      <c r="F128" s="330">
        <f t="shared" si="6"/>
        <v>0</v>
      </c>
      <c r="G128" s="330" t="str">
        <f t="shared" si="7"/>
        <v/>
      </c>
      <c r="H128" s="23"/>
      <c r="L128" s="23"/>
      <c r="M128" s="23"/>
    </row>
    <row r="129" spans="1:14" x14ac:dyDescent="0.25">
      <c r="A129" s="25" t="s">
        <v>1267</v>
      </c>
      <c r="B129" s="58" t="s">
        <v>94</v>
      </c>
      <c r="C129" s="144">
        <f>SUM(C112:C128)</f>
        <v>24941.491017349999</v>
      </c>
      <c r="D129" s="144">
        <f>SUM(D112:D128)</f>
        <v>0</v>
      </c>
      <c r="E129" s="42"/>
      <c r="F129" s="140">
        <f>SUM(F112:F128)</f>
        <v>1</v>
      </c>
      <c r="G129" s="140">
        <f>SUM(G112:G128)</f>
        <v>0</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t="str">
        <f t="shared" ref="G131:G136" si="12">IF($D$129=0,"",IF(D131="[for completion]","",D131/$D$129))</f>
        <v/>
      </c>
      <c r="H131" s="23"/>
      <c r="L131" s="23"/>
      <c r="M131" s="23"/>
    </row>
    <row r="132" spans="1:14" outlineLevel="1" x14ac:dyDescent="0.25">
      <c r="A132" s="25" t="s">
        <v>180</v>
      </c>
      <c r="B132" s="53"/>
      <c r="E132" s="42"/>
      <c r="F132" s="50"/>
      <c r="G132" s="50" t="str">
        <f t="shared" si="12"/>
        <v/>
      </c>
      <c r="H132" s="23"/>
      <c r="L132" s="23"/>
      <c r="M132" s="23"/>
    </row>
    <row r="133" spans="1:14" outlineLevel="1" x14ac:dyDescent="0.25">
      <c r="A133" s="25" t="s">
        <v>181</v>
      </c>
      <c r="B133" s="53"/>
      <c r="E133" s="42"/>
      <c r="F133" s="50"/>
      <c r="G133" s="50" t="str">
        <f t="shared" si="12"/>
        <v/>
      </c>
      <c r="H133" s="23"/>
      <c r="L133" s="23"/>
      <c r="M133" s="23"/>
    </row>
    <row r="134" spans="1:14" outlineLevel="1" x14ac:dyDescent="0.25">
      <c r="A134" s="25" t="s">
        <v>182</v>
      </c>
      <c r="B134" s="53"/>
      <c r="E134" s="42"/>
      <c r="F134" s="50"/>
      <c r="G134" s="50" t="str">
        <f t="shared" si="12"/>
        <v/>
      </c>
      <c r="H134" s="23"/>
      <c r="L134" s="23"/>
      <c r="M134" s="23"/>
    </row>
    <row r="135" spans="1:14" outlineLevel="1" x14ac:dyDescent="0.25">
      <c r="A135" s="25" t="s">
        <v>183</v>
      </c>
      <c r="B135" s="53"/>
      <c r="E135" s="42"/>
      <c r="F135" s="50"/>
      <c r="G135" s="50" t="str">
        <f t="shared" si="12"/>
        <v/>
      </c>
      <c r="H135" s="23"/>
      <c r="L135" s="23"/>
      <c r="M135" s="23"/>
    </row>
    <row r="136" spans="1:14" outlineLevel="1" x14ac:dyDescent="0.25">
      <c r="A136" s="25" t="s">
        <v>184</v>
      </c>
      <c r="B136" s="53"/>
      <c r="E136" s="42"/>
      <c r="F136" s="50"/>
      <c r="G136" s="50" t="str">
        <f t="shared" si="12"/>
        <v/>
      </c>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Templ'!D20+'D. Nat Trans Templ'!D21+'D. Nat Trans Templ'!D26+'D. Nat Trans Templ'!D28+'D. Nat Trans Templ'!D33)/1000000</f>
        <v>6594.4957999999997</v>
      </c>
      <c r="D138" s="332" t="s">
        <v>927</v>
      </c>
      <c r="E138" s="50"/>
      <c r="F138" s="330">
        <f>IF($C$155=0,"",IF(C138="[for completion]","",IF(C138="","",C138/$C$155)))</f>
        <v>0.39087177816122554</v>
      </c>
      <c r="G138" s="330" t="str">
        <f>IF($D$155=0,"",IF(D138="[for completion]","",IF(D138="","",D138/$D$155)))</f>
        <v/>
      </c>
      <c r="H138" s="23"/>
      <c r="I138" s="25"/>
      <c r="J138" s="25"/>
      <c r="K138" s="25"/>
      <c r="L138" s="23"/>
      <c r="M138" s="23"/>
      <c r="N138" s="23"/>
    </row>
    <row r="139" spans="1:14" s="60" customFormat="1" x14ac:dyDescent="0.25">
      <c r="A139" s="25" t="s">
        <v>187</v>
      </c>
      <c r="B139" s="42" t="s">
        <v>1258</v>
      </c>
      <c r="C139" s="144">
        <f>('D. Nat Trans Templ'!D22+'D. Nat Trans Templ'!D25+'D. Nat Trans Templ'!D32)/1000000</f>
        <v>1382.47</v>
      </c>
      <c r="D139" s="332" t="s">
        <v>927</v>
      </c>
      <c r="E139" s="50"/>
      <c r="F139" s="330">
        <f t="shared" ref="F139:F146" si="13">IF($C$155=0,"",IF(C139="[for completion]","",IF(C139="","",C139/$C$155)))</f>
        <v>8.1942353675401466E-2</v>
      </c>
      <c r="G139" s="330" t="str">
        <f t="shared" ref="G139:G146" si="14">IF($D$155=0,"",IF(D139="[for completion]","",IF(D139="","",D139/$D$155)))</f>
        <v/>
      </c>
      <c r="H139" s="23"/>
      <c r="I139" s="25"/>
      <c r="J139" s="25"/>
      <c r="K139" s="25"/>
      <c r="L139" s="23"/>
      <c r="M139" s="23"/>
      <c r="N139" s="23"/>
    </row>
    <row r="140" spans="1:14" s="60" customFormat="1" x14ac:dyDescent="0.25">
      <c r="A140" s="25" t="s">
        <v>188</v>
      </c>
      <c r="B140" s="42" t="s">
        <v>163</v>
      </c>
      <c r="C140" s="144">
        <v>0</v>
      </c>
      <c r="D140" s="332" t="s">
        <v>927</v>
      </c>
      <c r="E140" s="50"/>
      <c r="F140" s="330">
        <f t="shared" si="13"/>
        <v>0</v>
      </c>
      <c r="G140" s="330" t="str">
        <f t="shared" si="14"/>
        <v/>
      </c>
      <c r="H140" s="23"/>
      <c r="I140" s="25"/>
      <c r="J140" s="25"/>
      <c r="K140" s="25"/>
      <c r="L140" s="23"/>
      <c r="M140" s="23"/>
      <c r="N140" s="23"/>
    </row>
    <row r="141" spans="1:14" s="60" customFormat="1" x14ac:dyDescent="0.25">
      <c r="A141" s="25" t="s">
        <v>189</v>
      </c>
      <c r="B141" s="42" t="s">
        <v>1259</v>
      </c>
      <c r="C141" s="144">
        <v>0</v>
      </c>
      <c r="D141" s="332" t="s">
        <v>927</v>
      </c>
      <c r="E141" s="50"/>
      <c r="F141" s="330">
        <f t="shared" si="13"/>
        <v>0</v>
      </c>
      <c r="G141" s="330" t="str">
        <f t="shared" si="14"/>
        <v/>
      </c>
      <c r="H141" s="23"/>
      <c r="I141" s="25"/>
      <c r="J141" s="25"/>
      <c r="K141" s="25"/>
      <c r="L141" s="23"/>
      <c r="M141" s="23"/>
      <c r="N141" s="23"/>
    </row>
    <row r="142" spans="1:14" s="60" customFormat="1" x14ac:dyDescent="0.25">
      <c r="A142" s="25" t="s">
        <v>190</v>
      </c>
      <c r="B142" s="42" t="s">
        <v>1260</v>
      </c>
      <c r="C142" s="144">
        <f>('D. Nat Trans Templ'!D24+'D. Nat Trans Templ'!D34)/1000000</f>
        <v>797.29</v>
      </c>
      <c r="D142" s="332" t="s">
        <v>927</v>
      </c>
      <c r="E142" s="50"/>
      <c r="F142" s="330">
        <f t="shared" si="13"/>
        <v>4.7257314199845801E-2</v>
      </c>
      <c r="G142" s="330" t="str">
        <f t="shared" si="14"/>
        <v/>
      </c>
      <c r="H142" s="23"/>
      <c r="I142" s="25"/>
      <c r="J142" s="25"/>
      <c r="K142" s="25"/>
      <c r="L142" s="23"/>
      <c r="M142" s="23"/>
      <c r="N142" s="23"/>
    </row>
    <row r="143" spans="1:14" s="60" customFormat="1" x14ac:dyDescent="0.25">
      <c r="A143" s="25" t="s">
        <v>191</v>
      </c>
      <c r="B143" s="42" t="s">
        <v>165</v>
      </c>
      <c r="C143" s="144">
        <v>0</v>
      </c>
      <c r="D143" s="332" t="s">
        <v>927</v>
      </c>
      <c r="E143" s="42"/>
      <c r="F143" s="330">
        <f t="shared" si="13"/>
        <v>0</v>
      </c>
      <c r="G143" s="330" t="str">
        <f t="shared" si="14"/>
        <v/>
      </c>
      <c r="H143" s="23"/>
      <c r="I143" s="25"/>
      <c r="J143" s="25"/>
      <c r="K143" s="25"/>
      <c r="L143" s="23"/>
      <c r="M143" s="23"/>
      <c r="N143" s="23"/>
    </row>
    <row r="144" spans="1:14" x14ac:dyDescent="0.25">
      <c r="A144" s="25" t="s">
        <v>192</v>
      </c>
      <c r="B144" s="42" t="s">
        <v>167</v>
      </c>
      <c r="C144" s="144">
        <v>0</v>
      </c>
      <c r="D144" s="332" t="s">
        <v>927</v>
      </c>
      <c r="E144" s="42"/>
      <c r="F144" s="330">
        <f t="shared" si="13"/>
        <v>0</v>
      </c>
      <c r="G144" s="330" t="str">
        <f t="shared" si="14"/>
        <v/>
      </c>
      <c r="H144" s="23"/>
      <c r="L144" s="23"/>
      <c r="M144" s="23"/>
    </row>
    <row r="145" spans="1:13" x14ac:dyDescent="0.25">
      <c r="A145" s="25" t="s">
        <v>193</v>
      </c>
      <c r="B145" s="42" t="s">
        <v>1261</v>
      </c>
      <c r="C145" s="144">
        <f>('D. Nat Trans Templ'!D27+'D. Nat Trans Templ'!D29+'D. Nat Trans Templ'!D30)/1000000</f>
        <v>2034.79</v>
      </c>
      <c r="D145" s="332" t="s">
        <v>927</v>
      </c>
      <c r="E145" s="42"/>
      <c r="F145" s="330">
        <f t="shared" si="13"/>
        <v>0.12060694397359084</v>
      </c>
      <c r="G145" s="330" t="str">
        <f t="shared" si="14"/>
        <v/>
      </c>
      <c r="H145" s="23"/>
      <c r="L145" s="23"/>
      <c r="M145" s="23"/>
    </row>
    <row r="146" spans="1:13" x14ac:dyDescent="0.25">
      <c r="A146" s="25" t="s">
        <v>194</v>
      </c>
      <c r="B146" s="42" t="s">
        <v>169</v>
      </c>
      <c r="C146" s="144">
        <v>0</v>
      </c>
      <c r="D146" s="332" t="s">
        <v>927</v>
      </c>
      <c r="E146" s="42"/>
      <c r="F146" s="330">
        <f t="shared" si="13"/>
        <v>0</v>
      </c>
      <c r="G146" s="330" t="str">
        <f t="shared" si="14"/>
        <v/>
      </c>
      <c r="H146" s="23"/>
      <c r="L146" s="23"/>
      <c r="M146" s="23"/>
    </row>
    <row r="147" spans="1:13" x14ac:dyDescent="0.25">
      <c r="A147" s="25" t="s">
        <v>195</v>
      </c>
      <c r="B147" s="42" t="s">
        <v>1268</v>
      </c>
      <c r="C147" s="144">
        <v>0</v>
      </c>
      <c r="D147" s="332" t="s">
        <v>927</v>
      </c>
      <c r="E147" s="42"/>
      <c r="F147" s="330">
        <f t="shared" ref="F147" si="15">IF($C$155=0,"",IF(C147="[for completion]","",IF(C147="","",C147/$C$155)))</f>
        <v>0</v>
      </c>
      <c r="G147" s="330" t="str">
        <f t="shared" ref="G147" si="16">IF($D$155=0,"",IF(D147="[for completion]","",IF(D147="","",D147/$D$155)))</f>
        <v/>
      </c>
      <c r="H147" s="23"/>
      <c r="L147" s="23"/>
      <c r="M147" s="23"/>
    </row>
    <row r="148" spans="1:13" x14ac:dyDescent="0.25">
      <c r="A148" s="25" t="s">
        <v>196</v>
      </c>
      <c r="B148" s="42" t="s">
        <v>171</v>
      </c>
      <c r="C148" s="144">
        <v>0</v>
      </c>
      <c r="D148" s="332" t="s">
        <v>927</v>
      </c>
      <c r="E148" s="42"/>
      <c r="F148" s="330">
        <f t="shared" ref="F148:F154" si="17">IF($C$155=0,"",IF(C148="[for completion]","",IF(C148="","",C148/$C$155)))</f>
        <v>0</v>
      </c>
      <c r="G148" s="330" t="str">
        <f t="shared" ref="G148:G154" si="18">IF($D$155=0,"",IF(D148="[for completion]","",IF(D148="","",D148/$D$155)))</f>
        <v/>
      </c>
      <c r="H148" s="23"/>
      <c r="L148" s="23"/>
      <c r="M148" s="23"/>
    </row>
    <row r="149" spans="1:13" x14ac:dyDescent="0.25">
      <c r="A149" s="25" t="s">
        <v>197</v>
      </c>
      <c r="B149" s="42" t="s">
        <v>158</v>
      </c>
      <c r="C149" s="144">
        <v>0</v>
      </c>
      <c r="D149" s="332" t="s">
        <v>927</v>
      </c>
      <c r="E149" s="42"/>
      <c r="F149" s="330">
        <f t="shared" si="17"/>
        <v>0</v>
      </c>
      <c r="G149" s="330" t="str">
        <f t="shared" si="18"/>
        <v/>
      </c>
      <c r="H149" s="23"/>
      <c r="L149" s="23"/>
      <c r="M149" s="23"/>
    </row>
    <row r="150" spans="1:13" x14ac:dyDescent="0.25">
      <c r="A150" s="25" t="s">
        <v>198</v>
      </c>
      <c r="B150" s="135" t="s">
        <v>1263</v>
      </c>
      <c r="C150" s="144">
        <v>0</v>
      </c>
      <c r="D150" s="332" t="s">
        <v>927</v>
      </c>
      <c r="E150" s="42"/>
      <c r="F150" s="330">
        <f t="shared" si="17"/>
        <v>0</v>
      </c>
      <c r="G150" s="330" t="str">
        <f t="shared" si="18"/>
        <v/>
      </c>
      <c r="H150" s="23"/>
      <c r="L150" s="23"/>
      <c r="M150" s="23"/>
    </row>
    <row r="151" spans="1:13" x14ac:dyDescent="0.25">
      <c r="A151" s="25" t="s">
        <v>199</v>
      </c>
      <c r="B151" s="42" t="s">
        <v>173</v>
      </c>
      <c r="C151" s="144">
        <v>0</v>
      </c>
      <c r="D151" s="332" t="s">
        <v>927</v>
      </c>
      <c r="E151" s="42"/>
      <c r="F151" s="330">
        <f t="shared" si="17"/>
        <v>0</v>
      </c>
      <c r="G151" s="330" t="str">
        <f t="shared" si="18"/>
        <v/>
      </c>
      <c r="H151" s="23"/>
      <c r="L151" s="23"/>
      <c r="M151" s="23"/>
    </row>
    <row r="152" spans="1:13" x14ac:dyDescent="0.25">
      <c r="A152" s="25" t="s">
        <v>200</v>
      </c>
      <c r="B152" s="42" t="s">
        <v>175</v>
      </c>
      <c r="C152" s="144">
        <v>0</v>
      </c>
      <c r="D152" s="332" t="s">
        <v>927</v>
      </c>
      <c r="E152" s="42"/>
      <c r="F152" s="330">
        <f t="shared" si="17"/>
        <v>0</v>
      </c>
      <c r="G152" s="330" t="str">
        <f t="shared" si="18"/>
        <v/>
      </c>
      <c r="H152" s="23"/>
      <c r="L152" s="23"/>
      <c r="M152" s="23"/>
    </row>
    <row r="153" spans="1:13" x14ac:dyDescent="0.25">
      <c r="A153" s="25" t="s">
        <v>201</v>
      </c>
      <c r="B153" s="42" t="s">
        <v>1262</v>
      </c>
      <c r="C153" s="144">
        <f>('D. Nat Trans Templ'!D23+'D. Nat Trans Templ'!D31+'D. Nat Trans Templ'!D35)/1000000</f>
        <v>6062.2049999999999</v>
      </c>
      <c r="D153" s="332" t="s">
        <v>927</v>
      </c>
      <c r="E153" s="42"/>
      <c r="F153" s="330">
        <f t="shared" si="17"/>
        <v>0.35932160998993623</v>
      </c>
      <c r="G153" s="330" t="str">
        <f t="shared" si="18"/>
        <v/>
      </c>
      <c r="H153" s="23"/>
      <c r="L153" s="23"/>
      <c r="M153" s="23"/>
    </row>
    <row r="154" spans="1:13" x14ac:dyDescent="0.25">
      <c r="A154" s="25" t="s">
        <v>1265</v>
      </c>
      <c r="B154" s="42" t="s">
        <v>92</v>
      </c>
      <c r="C154" s="144">
        <v>0</v>
      </c>
      <c r="D154" s="332" t="s">
        <v>927</v>
      </c>
      <c r="E154" s="42"/>
      <c r="F154" s="330">
        <f t="shared" si="17"/>
        <v>0</v>
      </c>
      <c r="G154" s="330" t="str">
        <f t="shared" si="18"/>
        <v/>
      </c>
      <c r="H154" s="23"/>
      <c r="L154" s="23"/>
      <c r="M154" s="23"/>
    </row>
    <row r="155" spans="1:13" x14ac:dyDescent="0.25">
      <c r="A155" s="25" t="s">
        <v>1269</v>
      </c>
      <c r="B155" s="58" t="s">
        <v>94</v>
      </c>
      <c r="C155" s="144">
        <f>SUM(C138:C154)</f>
        <v>16871.250800000002</v>
      </c>
      <c r="D155" s="144">
        <f>SUM(D138:D154)</f>
        <v>0</v>
      </c>
      <c r="E155" s="42"/>
      <c r="F155" s="140">
        <f>SUM(F138:F154)</f>
        <v>0.99999999999999989</v>
      </c>
      <c r="G155" s="140">
        <f>SUM(G138:G154)</f>
        <v>0</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9">IF($C$155=0,"",IF(C157="[for completion]","",IF(C157="","",C157/$C$155)))</f>
        <v/>
      </c>
      <c r="G157" s="50" t="str">
        <f t="shared" ref="G157:G162" si="20">IF($D$155=0,"",IF(D157="[for completion]","",IF(D157="","",D157/$D$155)))</f>
        <v/>
      </c>
      <c r="H157" s="23"/>
      <c r="L157" s="23"/>
      <c r="M157" s="23"/>
    </row>
    <row r="158" spans="1:13" outlineLevel="1" x14ac:dyDescent="0.25">
      <c r="A158" s="25" t="s">
        <v>204</v>
      </c>
      <c r="B158" s="53"/>
      <c r="E158" s="42"/>
      <c r="F158" s="50" t="str">
        <f t="shared" si="19"/>
        <v/>
      </c>
      <c r="G158" s="50" t="str">
        <f t="shared" si="20"/>
        <v/>
      </c>
      <c r="H158" s="23"/>
      <c r="L158" s="23"/>
      <c r="M158" s="23"/>
    </row>
    <row r="159" spans="1:13" outlineLevel="1" x14ac:dyDescent="0.25">
      <c r="A159" s="25" t="s">
        <v>205</v>
      </c>
      <c r="B159" s="53"/>
      <c r="E159" s="42"/>
      <c r="F159" s="50" t="str">
        <f t="shared" si="19"/>
        <v/>
      </c>
      <c r="G159" s="50" t="str">
        <f t="shared" si="20"/>
        <v/>
      </c>
      <c r="H159" s="23"/>
      <c r="L159" s="23"/>
      <c r="M159" s="23"/>
    </row>
    <row r="160" spans="1:13" outlineLevel="1" x14ac:dyDescent="0.25">
      <c r="A160" s="25" t="s">
        <v>206</v>
      </c>
      <c r="B160" s="53"/>
      <c r="E160" s="42"/>
      <c r="F160" s="50" t="str">
        <f t="shared" si="19"/>
        <v/>
      </c>
      <c r="G160" s="50" t="str">
        <f t="shared" si="20"/>
        <v/>
      </c>
      <c r="H160" s="23"/>
      <c r="L160" s="23"/>
      <c r="M160" s="23"/>
    </row>
    <row r="161" spans="1:13" outlineLevel="1" x14ac:dyDescent="0.25">
      <c r="A161" s="25" t="s">
        <v>207</v>
      </c>
      <c r="B161" s="53"/>
      <c r="E161" s="42"/>
      <c r="F161" s="50" t="str">
        <f t="shared" si="19"/>
        <v/>
      </c>
      <c r="G161" s="50" t="str">
        <f t="shared" si="20"/>
        <v/>
      </c>
      <c r="H161" s="23"/>
      <c r="L161" s="23"/>
      <c r="M161" s="23"/>
    </row>
    <row r="162" spans="1:13" outlineLevel="1" x14ac:dyDescent="0.25">
      <c r="A162" s="25" t="s">
        <v>208</v>
      </c>
      <c r="B162" s="53"/>
      <c r="E162" s="42"/>
      <c r="F162" s="50" t="str">
        <f t="shared" si="19"/>
        <v/>
      </c>
      <c r="G162" s="50" t="str">
        <f t="shared" si="20"/>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2">
        <f>SUMIF('D. Nat Trans Templ'!$H$20:$H$36,"Fixed",'D. Nat Trans Templ'!$D$20:$D$36)/1000000</f>
        <v>14445.970799999999</v>
      </c>
      <c r="D164" s="332" t="s">
        <v>927</v>
      </c>
      <c r="E164" s="62"/>
      <c r="F164" s="137">
        <f>IF($C$167=0,"",IF(C164="[for completion]","",IF(C164="","",C164/$C$167)))</f>
        <v>0.85624776557764171</v>
      </c>
      <c r="G164" s="137" t="str">
        <f>IF($D$167=0,"",IF(D164="[for completion]","",IF(D164="","",D164/$D$167)))</f>
        <v/>
      </c>
      <c r="H164" s="23"/>
      <c r="L164" s="23"/>
      <c r="M164" s="23"/>
    </row>
    <row r="165" spans="1:13" x14ac:dyDescent="0.25">
      <c r="A165" s="25" t="s">
        <v>213</v>
      </c>
      <c r="B165" s="23" t="s">
        <v>214</v>
      </c>
      <c r="C165" s="332">
        <f>SUMIF('D. Nat Trans Templ'!$H$20:$H$36,"Floating",'D. Nat Trans Templ'!$D$20:$D$36)/1000000</f>
        <v>2425.2800000000002</v>
      </c>
      <c r="D165" s="332" t="s">
        <v>927</v>
      </c>
      <c r="E165" s="62"/>
      <c r="F165" s="137">
        <f t="shared" ref="F165:F166" si="21">IF($C$167=0,"",IF(C165="[for completion]","",IF(C165="","",C165/$C$167)))</f>
        <v>0.14375223442235832</v>
      </c>
      <c r="G165" s="137" t="str">
        <f t="shared" ref="G165:G166" si="22">IF($D$167=0,"",IF(D165="[for completion]","",IF(D165="","",D165/$D$167)))</f>
        <v/>
      </c>
      <c r="H165" s="23"/>
      <c r="L165" s="23"/>
      <c r="M165" s="23"/>
    </row>
    <row r="166" spans="1:13" x14ac:dyDescent="0.25">
      <c r="A166" s="25" t="s">
        <v>215</v>
      </c>
      <c r="B166" s="23" t="s">
        <v>92</v>
      </c>
      <c r="C166" s="332">
        <v>0</v>
      </c>
      <c r="D166" s="332" t="s">
        <v>927</v>
      </c>
      <c r="E166" s="62"/>
      <c r="F166" s="137">
        <f t="shared" si="21"/>
        <v>0</v>
      </c>
      <c r="G166" s="137" t="str">
        <f t="shared" si="22"/>
        <v/>
      </c>
      <c r="H166" s="23"/>
      <c r="L166" s="23"/>
      <c r="M166" s="23"/>
    </row>
    <row r="167" spans="1:13" x14ac:dyDescent="0.25">
      <c r="A167" s="25" t="s">
        <v>216</v>
      </c>
      <c r="B167" s="63" t="s">
        <v>94</v>
      </c>
      <c r="C167" s="332">
        <f>SUM(C164:C166)</f>
        <v>16871.250799999998</v>
      </c>
      <c r="D167" s="332">
        <f>SUM(D164:D166)</f>
        <v>0</v>
      </c>
      <c r="E167" s="62"/>
      <c r="F167" s="137">
        <f>SUM(F164:F166)</f>
        <v>1</v>
      </c>
      <c r="G167" s="137">
        <f>SUM(G164:G166)</f>
        <v>0</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2">
        <v>0</v>
      </c>
      <c r="D174" s="39"/>
      <c r="E174" s="31"/>
      <c r="F174" s="50" t="str">
        <f>IF($C$179=0,"",IF(C174="[for completion]","",C174/$C$179))</f>
        <v/>
      </c>
      <c r="G174" s="50"/>
      <c r="H174" s="23"/>
      <c r="L174" s="23"/>
      <c r="M174" s="23"/>
    </row>
    <row r="175" spans="1:13" ht="30.75" customHeight="1" x14ac:dyDescent="0.25">
      <c r="A175" s="25" t="s">
        <v>9</v>
      </c>
      <c r="B175" s="42" t="s">
        <v>1101</v>
      </c>
      <c r="C175" s="332">
        <v>0</v>
      </c>
      <c r="E175" s="52"/>
      <c r="F175" s="50" t="str">
        <f>IF($C$179=0,"",IF(C175="[for completion]","",C175/$C$179))</f>
        <v/>
      </c>
      <c r="G175" s="50"/>
      <c r="H175" s="23"/>
      <c r="L175" s="23"/>
      <c r="M175" s="23"/>
    </row>
    <row r="176" spans="1:13" x14ac:dyDescent="0.25">
      <c r="A176" s="25" t="s">
        <v>226</v>
      </c>
      <c r="B176" s="42" t="s">
        <v>227</v>
      </c>
      <c r="C176" s="332">
        <v>0</v>
      </c>
      <c r="E176" s="52"/>
      <c r="F176" s="50"/>
      <c r="G176" s="50"/>
      <c r="H176" s="23"/>
      <c r="L176" s="23"/>
      <c r="M176" s="23"/>
    </row>
    <row r="177" spans="1:13" x14ac:dyDescent="0.25">
      <c r="A177" s="25" t="s">
        <v>228</v>
      </c>
      <c r="B177" s="42" t="s">
        <v>229</v>
      </c>
      <c r="C177" s="332">
        <v>0</v>
      </c>
      <c r="E177" s="52"/>
      <c r="F177" s="50" t="str">
        <f t="shared" ref="F177:F187" si="23">IF($C$179=0,"",IF(C177="[for completion]","",C177/$C$179))</f>
        <v/>
      </c>
      <c r="G177" s="50"/>
      <c r="H177" s="23"/>
      <c r="L177" s="23"/>
      <c r="M177" s="23"/>
    </row>
    <row r="178" spans="1:13" x14ac:dyDescent="0.25">
      <c r="A178" s="25" t="s">
        <v>230</v>
      </c>
      <c r="B178" s="42" t="s">
        <v>92</v>
      </c>
      <c r="C178" s="332">
        <v>0</v>
      </c>
      <c r="E178" s="52"/>
      <c r="F178" s="50" t="str">
        <f t="shared" si="23"/>
        <v/>
      </c>
      <c r="G178" s="50"/>
      <c r="H178" s="23"/>
      <c r="L178" s="23"/>
      <c r="M178" s="23"/>
    </row>
    <row r="179" spans="1:13" x14ac:dyDescent="0.25">
      <c r="A179" s="25" t="s">
        <v>10</v>
      </c>
      <c r="B179" s="58" t="s">
        <v>94</v>
      </c>
      <c r="C179" s="332">
        <f>SUM(C174:C178)</f>
        <v>0</v>
      </c>
      <c r="E179" s="52"/>
      <c r="F179" s="137">
        <f>SUM(F174:F178)</f>
        <v>0</v>
      </c>
      <c r="G179" s="50"/>
      <c r="H179" s="23"/>
      <c r="L179" s="23"/>
      <c r="M179" s="23"/>
    </row>
    <row r="180" spans="1:13" outlineLevel="1" x14ac:dyDescent="0.25">
      <c r="A180" s="25" t="s">
        <v>231</v>
      </c>
      <c r="B180" s="64"/>
      <c r="E180" s="52"/>
      <c r="F180" s="50" t="str">
        <f t="shared" si="23"/>
        <v/>
      </c>
      <c r="G180" s="50"/>
      <c r="H180" s="23"/>
      <c r="L180" s="23"/>
      <c r="M180" s="23"/>
    </row>
    <row r="181" spans="1:13" s="64" customFormat="1" outlineLevel="1" x14ac:dyDescent="0.25">
      <c r="A181" s="25" t="s">
        <v>232</v>
      </c>
      <c r="F181" s="50" t="str">
        <f t="shared" si="23"/>
        <v/>
      </c>
    </row>
    <row r="182" spans="1:13" outlineLevel="1" x14ac:dyDescent="0.25">
      <c r="A182" s="25" t="s">
        <v>233</v>
      </c>
      <c r="B182" s="64"/>
      <c r="E182" s="52"/>
      <c r="F182" s="50" t="str">
        <f t="shared" si="23"/>
        <v/>
      </c>
      <c r="G182" s="50"/>
      <c r="H182" s="23"/>
      <c r="L182" s="23"/>
      <c r="M182" s="23"/>
    </row>
    <row r="183" spans="1:13" outlineLevel="1" x14ac:dyDescent="0.25">
      <c r="A183" s="25" t="s">
        <v>234</v>
      </c>
      <c r="B183" s="64"/>
      <c r="E183" s="52"/>
      <c r="F183" s="50" t="str">
        <f t="shared" si="23"/>
        <v/>
      </c>
      <c r="G183" s="50"/>
      <c r="H183" s="23"/>
      <c r="L183" s="23"/>
      <c r="M183" s="23"/>
    </row>
    <row r="184" spans="1:13" s="64" customFormat="1" outlineLevel="1" x14ac:dyDescent="0.25">
      <c r="A184" s="25" t="s">
        <v>235</v>
      </c>
      <c r="F184" s="50" t="str">
        <f t="shared" si="23"/>
        <v/>
      </c>
    </row>
    <row r="185" spans="1:13" outlineLevel="1" x14ac:dyDescent="0.25">
      <c r="A185" s="25" t="s">
        <v>236</v>
      </c>
      <c r="B185" s="64"/>
      <c r="E185" s="52"/>
      <c r="F185" s="50" t="str">
        <f t="shared" si="23"/>
        <v/>
      </c>
      <c r="G185" s="50"/>
      <c r="H185" s="23"/>
      <c r="L185" s="23"/>
      <c r="M185" s="23"/>
    </row>
    <row r="186" spans="1:13" outlineLevel="1" x14ac:dyDescent="0.25">
      <c r="A186" s="25" t="s">
        <v>237</v>
      </c>
      <c r="B186" s="64"/>
      <c r="E186" s="52"/>
      <c r="F186" s="50" t="str">
        <f t="shared" si="23"/>
        <v/>
      </c>
      <c r="G186" s="50"/>
      <c r="H186" s="23"/>
      <c r="L186" s="23"/>
      <c r="M186" s="23"/>
    </row>
    <row r="187" spans="1:13" outlineLevel="1" x14ac:dyDescent="0.25">
      <c r="A187" s="25" t="s">
        <v>238</v>
      </c>
      <c r="B187" s="64"/>
      <c r="E187" s="52"/>
      <c r="F187" s="50" t="str">
        <f t="shared" si="23"/>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2">
        <v>0</v>
      </c>
      <c r="E193" s="49"/>
      <c r="F193" s="137" t="str">
        <f t="shared" ref="F193:F206" si="24">IF($C$208=0,"",IF(C193="[for completion]","",C193/$C$208))</f>
        <v/>
      </c>
      <c r="G193" s="50"/>
      <c r="H193" s="23"/>
      <c r="L193" s="23"/>
      <c r="M193" s="23"/>
    </row>
    <row r="194" spans="1:13" x14ac:dyDescent="0.25">
      <c r="A194" s="25" t="s">
        <v>246</v>
      </c>
      <c r="B194" s="42" t="s">
        <v>247</v>
      </c>
      <c r="C194" s="332">
        <v>0</v>
      </c>
      <c r="E194" s="52"/>
      <c r="F194" s="137" t="str">
        <f t="shared" si="24"/>
        <v/>
      </c>
      <c r="G194" s="52"/>
      <c r="H194" s="23"/>
      <c r="L194" s="23"/>
      <c r="M194" s="23"/>
    </row>
    <row r="195" spans="1:13" x14ac:dyDescent="0.25">
      <c r="A195" s="25" t="s">
        <v>248</v>
      </c>
      <c r="B195" s="42" t="s">
        <v>249</v>
      </c>
      <c r="C195" s="332">
        <v>0</v>
      </c>
      <c r="E195" s="52"/>
      <c r="F195" s="137" t="str">
        <f t="shared" si="24"/>
        <v/>
      </c>
      <c r="G195" s="52"/>
      <c r="H195" s="23"/>
      <c r="L195" s="23"/>
      <c r="M195" s="23"/>
    </row>
    <row r="196" spans="1:13" x14ac:dyDescent="0.25">
      <c r="A196" s="25" t="s">
        <v>250</v>
      </c>
      <c r="B196" s="42" t="s">
        <v>251</v>
      </c>
      <c r="C196" s="332">
        <v>0</v>
      </c>
      <c r="E196" s="52"/>
      <c r="F196" s="137" t="str">
        <f t="shared" si="24"/>
        <v/>
      </c>
      <c r="G196" s="52"/>
      <c r="H196" s="23"/>
      <c r="L196" s="23"/>
      <c r="M196" s="23"/>
    </row>
    <row r="197" spans="1:13" x14ac:dyDescent="0.25">
      <c r="A197" s="25" t="s">
        <v>252</v>
      </c>
      <c r="B197" s="42" t="s">
        <v>253</v>
      </c>
      <c r="C197" s="332">
        <v>0</v>
      </c>
      <c r="E197" s="52"/>
      <c r="F197" s="137" t="str">
        <f t="shared" si="24"/>
        <v/>
      </c>
      <c r="G197" s="52"/>
      <c r="H197" s="23"/>
      <c r="L197" s="23"/>
      <c r="M197" s="23"/>
    </row>
    <row r="198" spans="1:13" x14ac:dyDescent="0.25">
      <c r="A198" s="25" t="s">
        <v>254</v>
      </c>
      <c r="B198" s="42" t="s">
        <v>255</v>
      </c>
      <c r="C198" s="332">
        <v>0</v>
      </c>
      <c r="E198" s="52"/>
      <c r="F198" s="137" t="str">
        <f t="shared" si="24"/>
        <v/>
      </c>
      <c r="G198" s="52"/>
      <c r="H198" s="23"/>
      <c r="L198" s="23"/>
      <c r="M198" s="23"/>
    </row>
    <row r="199" spans="1:13" x14ac:dyDescent="0.25">
      <c r="A199" s="25" t="s">
        <v>256</v>
      </c>
      <c r="B199" s="42" t="s">
        <v>257</v>
      </c>
      <c r="C199" s="332">
        <v>0</v>
      </c>
      <c r="E199" s="52"/>
      <c r="F199" s="137" t="str">
        <f t="shared" si="24"/>
        <v/>
      </c>
      <c r="G199" s="52"/>
      <c r="H199" s="23"/>
      <c r="L199" s="23"/>
      <c r="M199" s="23"/>
    </row>
    <row r="200" spans="1:13" x14ac:dyDescent="0.25">
      <c r="A200" s="25" t="s">
        <v>258</v>
      </c>
      <c r="B200" s="42" t="s">
        <v>12</v>
      </c>
      <c r="C200" s="332">
        <v>0</v>
      </c>
      <c r="E200" s="52"/>
      <c r="F200" s="137" t="str">
        <f t="shared" si="24"/>
        <v/>
      </c>
      <c r="G200" s="52"/>
      <c r="H200" s="23"/>
      <c r="L200" s="23"/>
      <c r="M200" s="23"/>
    </row>
    <row r="201" spans="1:13" x14ac:dyDescent="0.25">
      <c r="A201" s="25" t="s">
        <v>259</v>
      </c>
      <c r="B201" s="42" t="s">
        <v>260</v>
      </c>
      <c r="C201" s="332">
        <v>0</v>
      </c>
      <c r="E201" s="52"/>
      <c r="F201" s="137" t="str">
        <f t="shared" si="24"/>
        <v/>
      </c>
      <c r="G201" s="52"/>
      <c r="H201" s="23"/>
      <c r="L201" s="23"/>
      <c r="M201" s="23"/>
    </row>
    <row r="202" spans="1:13" x14ac:dyDescent="0.25">
      <c r="A202" s="25" t="s">
        <v>261</v>
      </c>
      <c r="B202" s="42" t="s">
        <v>262</v>
      </c>
      <c r="C202" s="332">
        <v>0</v>
      </c>
      <c r="E202" s="52"/>
      <c r="F202" s="137" t="str">
        <f t="shared" si="24"/>
        <v/>
      </c>
      <c r="G202" s="52"/>
      <c r="H202" s="23"/>
      <c r="L202" s="23"/>
      <c r="M202" s="23"/>
    </row>
    <row r="203" spans="1:13" x14ac:dyDescent="0.25">
      <c r="A203" s="25" t="s">
        <v>263</v>
      </c>
      <c r="B203" s="42" t="s">
        <v>264</v>
      </c>
      <c r="C203" s="332">
        <v>0</v>
      </c>
      <c r="E203" s="52"/>
      <c r="F203" s="137" t="str">
        <f t="shared" si="24"/>
        <v/>
      </c>
      <c r="G203" s="52"/>
      <c r="H203" s="23"/>
      <c r="L203" s="23"/>
      <c r="M203" s="23"/>
    </row>
    <row r="204" spans="1:13" x14ac:dyDescent="0.25">
      <c r="A204" s="25" t="s">
        <v>265</v>
      </c>
      <c r="B204" s="42" t="s">
        <v>266</v>
      </c>
      <c r="C204" s="332">
        <v>0</v>
      </c>
      <c r="E204" s="52"/>
      <c r="F204" s="137" t="str">
        <f t="shared" si="24"/>
        <v/>
      </c>
      <c r="G204" s="52"/>
      <c r="H204" s="23"/>
      <c r="L204" s="23"/>
      <c r="M204" s="23"/>
    </row>
    <row r="205" spans="1:13" x14ac:dyDescent="0.25">
      <c r="A205" s="25" t="s">
        <v>267</v>
      </c>
      <c r="B205" s="42" t="s">
        <v>268</v>
      </c>
      <c r="C205" s="332">
        <v>0</v>
      </c>
      <c r="E205" s="52"/>
      <c r="F205" s="137" t="str">
        <f t="shared" si="24"/>
        <v/>
      </c>
      <c r="G205" s="52"/>
      <c r="H205" s="23"/>
      <c r="L205" s="23"/>
      <c r="M205" s="23"/>
    </row>
    <row r="206" spans="1:13" x14ac:dyDescent="0.25">
      <c r="A206" s="25" t="s">
        <v>269</v>
      </c>
      <c r="B206" s="42" t="s">
        <v>92</v>
      </c>
      <c r="C206" s="332">
        <v>0</v>
      </c>
      <c r="E206" s="52"/>
      <c r="F206" s="137" t="str">
        <f t="shared" si="24"/>
        <v/>
      </c>
      <c r="G206" s="52"/>
      <c r="H206" s="23"/>
      <c r="L206" s="23"/>
      <c r="M206" s="23"/>
    </row>
    <row r="207" spans="1:13" x14ac:dyDescent="0.25">
      <c r="A207" s="25" t="s">
        <v>270</v>
      </c>
      <c r="B207" s="51" t="s">
        <v>271</v>
      </c>
      <c r="C207" s="332">
        <v>0</v>
      </c>
      <c r="E207" s="52"/>
      <c r="F207" s="137"/>
      <c r="G207" s="52"/>
      <c r="H207" s="23"/>
      <c r="L207" s="23"/>
      <c r="M207" s="23"/>
    </row>
    <row r="208" spans="1:13" x14ac:dyDescent="0.25">
      <c r="A208" s="25" t="s">
        <v>272</v>
      </c>
      <c r="B208" s="58" t="s">
        <v>94</v>
      </c>
      <c r="C208" s="332">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5">IF($C$208=0,"",IF(C210="[for completion]","",C210/$C$208))</f>
        <v/>
      </c>
      <c r="G210" s="52"/>
      <c r="H210" s="23"/>
      <c r="L210" s="23"/>
      <c r="M210" s="23"/>
    </row>
    <row r="211" spans="1:13" outlineLevel="1" x14ac:dyDescent="0.25">
      <c r="A211" s="25" t="s">
        <v>275</v>
      </c>
      <c r="B211" s="53"/>
      <c r="E211" s="52"/>
      <c r="F211" s="50" t="str">
        <f t="shared" si="25"/>
        <v/>
      </c>
      <c r="G211" s="52"/>
      <c r="H211" s="23"/>
      <c r="L211" s="23"/>
      <c r="M211" s="23"/>
    </row>
    <row r="212" spans="1:13" outlineLevel="1" x14ac:dyDescent="0.25">
      <c r="A212" s="25" t="s">
        <v>276</v>
      </c>
      <c r="B212" s="53"/>
      <c r="E212" s="52"/>
      <c r="F212" s="50" t="str">
        <f t="shared" si="25"/>
        <v/>
      </c>
      <c r="G212" s="52"/>
      <c r="H212" s="23"/>
      <c r="L212" s="23"/>
      <c r="M212" s="23"/>
    </row>
    <row r="213" spans="1:13" outlineLevel="1" x14ac:dyDescent="0.25">
      <c r="A213" s="25" t="s">
        <v>277</v>
      </c>
      <c r="B213" s="53"/>
      <c r="E213" s="52"/>
      <c r="F213" s="50" t="str">
        <f t="shared" si="25"/>
        <v/>
      </c>
      <c r="G213" s="52"/>
      <c r="H213" s="23"/>
      <c r="L213" s="23"/>
      <c r="M213" s="23"/>
    </row>
    <row r="214" spans="1:13" outlineLevel="1" x14ac:dyDescent="0.25">
      <c r="A214" s="25" t="s">
        <v>278</v>
      </c>
      <c r="B214" s="53"/>
      <c r="E214" s="52"/>
      <c r="F214" s="50" t="str">
        <f t="shared" si="25"/>
        <v/>
      </c>
      <c r="G214" s="52"/>
      <c r="H214" s="23"/>
      <c r="L214" s="23"/>
      <c r="M214" s="23"/>
    </row>
    <row r="215" spans="1:13" outlineLevel="1" x14ac:dyDescent="0.25">
      <c r="A215" s="25" t="s">
        <v>279</v>
      </c>
      <c r="B215" s="53"/>
      <c r="E215" s="52"/>
      <c r="F215" s="50" t="str">
        <f t="shared" si="25"/>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2">
        <v>0</v>
      </c>
      <c r="E217" s="62"/>
      <c r="F217" s="137">
        <f>IF($C$38=0,"",IF(C217="[for completion]","",IF(C217="","",C217/$C$38)))</f>
        <v>0</v>
      </c>
      <c r="G217" s="137">
        <f>IF($C$39=0,"",IF(C217="[for completion]","",IF(C217="","",C217/$C$39)))</f>
        <v>0</v>
      </c>
      <c r="H217" s="23"/>
      <c r="L217" s="23"/>
      <c r="M217" s="23"/>
    </row>
    <row r="218" spans="1:13" x14ac:dyDescent="0.25">
      <c r="A218" s="25" t="s">
        <v>283</v>
      </c>
      <c r="B218" s="21" t="s">
        <v>284</v>
      </c>
      <c r="C218" s="332">
        <v>0</v>
      </c>
      <c r="E218" s="62"/>
      <c r="F218" s="137">
        <f t="shared" ref="F218:F219" si="26">IF($C$38=0,"",IF(C218="[for completion]","",IF(C218="","",C218/$C$38)))</f>
        <v>0</v>
      </c>
      <c r="G218" s="137">
        <f t="shared" ref="G218:G219" si="27">IF($C$39=0,"",IF(C218="[for completion]","",IF(C218="","",C218/$C$39)))</f>
        <v>0</v>
      </c>
      <c r="H218" s="23"/>
      <c r="L218" s="23"/>
      <c r="M218" s="23"/>
    </row>
    <row r="219" spans="1:13" x14ac:dyDescent="0.25">
      <c r="A219" s="25" t="s">
        <v>285</v>
      </c>
      <c r="B219" s="21" t="s">
        <v>92</v>
      </c>
      <c r="C219" s="332">
        <v>0</v>
      </c>
      <c r="E219" s="62"/>
      <c r="F219" s="137">
        <f t="shared" si="26"/>
        <v>0</v>
      </c>
      <c r="G219" s="137">
        <f t="shared" si="27"/>
        <v>0</v>
      </c>
      <c r="H219" s="23"/>
      <c r="L219" s="23"/>
      <c r="M219" s="23"/>
    </row>
    <row r="220" spans="1:13" x14ac:dyDescent="0.25">
      <c r="A220" s="25" t="s">
        <v>286</v>
      </c>
      <c r="B220" s="58" t="s">
        <v>94</v>
      </c>
      <c r="C220" s="332">
        <f>SUM(C217:C219)</f>
        <v>0</v>
      </c>
      <c r="E220" s="62"/>
      <c r="F220" s="137">
        <f>SUM(F217:F219)</f>
        <v>0</v>
      </c>
      <c r="G220" s="137">
        <f>SUM(G217:G219)</f>
        <v>0</v>
      </c>
      <c r="H220" s="23"/>
      <c r="L220" s="23"/>
      <c r="M220" s="23"/>
    </row>
    <row r="221" spans="1:13" outlineLevel="1" x14ac:dyDescent="0.25">
      <c r="A221" s="25" t="s">
        <v>287</v>
      </c>
      <c r="B221" s="53"/>
      <c r="E221" s="62"/>
      <c r="F221" s="50" t="str">
        <f t="shared" ref="F221:F227" si="28">IF($C$38=0,"",IF(C221="[for completion]","",IF(C221="","",C221/$C$38)))</f>
        <v/>
      </c>
      <c r="G221" s="50" t="str">
        <f t="shared" ref="G221:G227" si="29">IF($C$39=0,"",IF(C221="[for completion]","",IF(C221="","",C221/$C$39)))</f>
        <v/>
      </c>
      <c r="H221" s="23"/>
      <c r="L221" s="23"/>
      <c r="M221" s="23"/>
    </row>
    <row r="222" spans="1:13" outlineLevel="1" x14ac:dyDescent="0.25">
      <c r="A222" s="25" t="s">
        <v>288</v>
      </c>
      <c r="B222" s="53"/>
      <c r="E222" s="62"/>
      <c r="F222" s="50" t="str">
        <f t="shared" si="28"/>
        <v/>
      </c>
      <c r="G222" s="50" t="str">
        <f t="shared" si="29"/>
        <v/>
      </c>
      <c r="H222" s="23"/>
      <c r="L222" s="23"/>
      <c r="M222" s="23"/>
    </row>
    <row r="223" spans="1:13" outlineLevel="1" x14ac:dyDescent="0.25">
      <c r="A223" s="25" t="s">
        <v>289</v>
      </c>
      <c r="B223" s="53"/>
      <c r="E223" s="62"/>
      <c r="F223" s="50" t="str">
        <f t="shared" si="28"/>
        <v/>
      </c>
      <c r="G223" s="50" t="str">
        <f t="shared" si="29"/>
        <v/>
      </c>
      <c r="H223" s="23"/>
      <c r="L223" s="23"/>
      <c r="M223" s="23"/>
    </row>
    <row r="224" spans="1:13" outlineLevel="1" x14ac:dyDescent="0.25">
      <c r="A224" s="25" t="s">
        <v>290</v>
      </c>
      <c r="B224" s="53"/>
      <c r="E224" s="62"/>
      <c r="F224" s="50" t="str">
        <f t="shared" si="28"/>
        <v/>
      </c>
      <c r="G224" s="50" t="str">
        <f t="shared" si="29"/>
        <v/>
      </c>
      <c r="H224" s="23"/>
      <c r="L224" s="23"/>
      <c r="M224" s="23"/>
    </row>
    <row r="225" spans="1:14" outlineLevel="1" x14ac:dyDescent="0.25">
      <c r="A225" s="25" t="s">
        <v>291</v>
      </c>
      <c r="B225" s="53"/>
      <c r="E225" s="62"/>
      <c r="F225" s="50" t="str">
        <f t="shared" si="28"/>
        <v/>
      </c>
      <c r="G225" s="50" t="str">
        <f t="shared" si="29"/>
        <v/>
      </c>
      <c r="H225" s="23"/>
      <c r="L225" s="23"/>
      <c r="M225" s="23"/>
    </row>
    <row r="226" spans="1:14" outlineLevel="1" x14ac:dyDescent="0.25">
      <c r="A226" s="25" t="s">
        <v>292</v>
      </c>
      <c r="B226" s="53"/>
      <c r="E226" s="42"/>
      <c r="F226" s="50" t="str">
        <f t="shared" si="28"/>
        <v/>
      </c>
      <c r="G226" s="50" t="str">
        <f t="shared" si="29"/>
        <v/>
      </c>
      <c r="H226" s="23"/>
      <c r="L226" s="23"/>
      <c r="M226" s="23"/>
    </row>
    <row r="227" spans="1:14" outlineLevel="1" x14ac:dyDescent="0.25">
      <c r="A227" s="25" t="s">
        <v>293</v>
      </c>
      <c r="B227" s="53"/>
      <c r="E227" s="62"/>
      <c r="F227" s="50" t="str">
        <f t="shared" si="28"/>
        <v/>
      </c>
      <c r="G227" s="50" t="str">
        <f t="shared" si="29"/>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7" t="s">
        <v>1629</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1647</v>
      </c>
      <c r="E232" s="42"/>
      <c r="H232" s="23"/>
      <c r="L232" s="23"/>
      <c r="M232" s="23"/>
    </row>
    <row r="233" spans="1:14" x14ac:dyDescent="0.25">
      <c r="A233" s="25" t="s">
        <v>300</v>
      </c>
      <c r="B233" s="65" t="s">
        <v>301</v>
      </c>
      <c r="C233" s="102" t="s">
        <v>1647</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1000000}">
    <sortState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2">
        <f>('D. Nat Trans Templ'!E403+'D. Nat Trans Templ'!E404+'D. Nat Trans Templ'!E405+'D. Nat Trans Templ'!E406+'D. Nat Trans Templ'!E407+'D. Nat Trans Templ'!E408)/1000000</f>
        <v>24941.491017350003</v>
      </c>
      <c r="F12" s="331">
        <f>IF($C$15=0,"",IF(C12="[for completion]","",C12/$C$15))</f>
        <v>1</v>
      </c>
    </row>
    <row r="13" spans="1:7" x14ac:dyDescent="0.25">
      <c r="A13" s="102" t="s">
        <v>467</v>
      </c>
      <c r="B13" s="102" t="s">
        <v>468</v>
      </c>
      <c r="C13" s="332">
        <v>0</v>
      </c>
      <c r="F13" s="331">
        <f>IF($C$15=0,"",IF(C13="[for completion]","",C13/$C$15))</f>
        <v>0</v>
      </c>
    </row>
    <row r="14" spans="1:7" x14ac:dyDescent="0.25">
      <c r="A14" s="102" t="s">
        <v>469</v>
      </c>
      <c r="B14" s="102" t="s">
        <v>92</v>
      </c>
      <c r="C14" s="332">
        <v>0</v>
      </c>
      <c r="F14" s="331">
        <f>IF($C$15=0,"",IF(C14="[for completion]","",C14/$C$15))</f>
        <v>0</v>
      </c>
    </row>
    <row r="15" spans="1:7" x14ac:dyDescent="0.25">
      <c r="A15" s="102" t="s">
        <v>470</v>
      </c>
      <c r="B15" s="117" t="s">
        <v>94</v>
      </c>
      <c r="C15" s="332">
        <f>SUM(C12:C14)</f>
        <v>24941.491017350003</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2">
        <f>('D. Nat Trans Templ'!C403+'D. Nat Trans Templ'!C404+'D. Nat Trans Templ'!C405+'D. Nat Trans Templ'!C406+'D. Nat Trans Templ'!C407+'D. Nat Trans Templ'!C408)</f>
        <v>98686</v>
      </c>
      <c r="D28" s="332">
        <v>0</v>
      </c>
      <c r="F28" s="332">
        <f>C28+D28</f>
        <v>98686</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1.1000617234067436E-3</v>
      </c>
      <c r="D36" s="137">
        <v>0</v>
      </c>
      <c r="F36" s="137">
        <f>C36+D36</f>
        <v>1.1000617234067436E-3</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1648</v>
      </c>
      <c r="C99" s="137">
        <v>0.1146340914178345</v>
      </c>
      <c r="D99" s="137">
        <v>0</v>
      </c>
      <c r="E99" s="137"/>
      <c r="F99" s="137">
        <f>C99+D99</f>
        <v>0.1146340914178345</v>
      </c>
      <c r="G99" s="102"/>
    </row>
    <row r="100" spans="1:7" x14ac:dyDescent="0.25">
      <c r="A100" s="102" t="s">
        <v>589</v>
      </c>
      <c r="B100" s="123" t="s">
        <v>1596</v>
      </c>
      <c r="C100" s="137">
        <v>0.16653673329836585</v>
      </c>
      <c r="D100" s="137">
        <v>0</v>
      </c>
      <c r="E100" s="137"/>
      <c r="F100" s="137">
        <f t="shared" ref="F100:F108" si="1">C100+D100</f>
        <v>0.16653673329836585</v>
      </c>
      <c r="G100" s="102"/>
    </row>
    <row r="101" spans="1:7" x14ac:dyDescent="0.25">
      <c r="A101" s="102" t="s">
        <v>590</v>
      </c>
      <c r="B101" s="123" t="s">
        <v>1649</v>
      </c>
      <c r="C101" s="137">
        <v>1.592912510818336E-2</v>
      </c>
      <c r="D101" s="137">
        <v>0</v>
      </c>
      <c r="E101" s="137"/>
      <c r="F101" s="137">
        <f t="shared" si="1"/>
        <v>1.592912510818336E-2</v>
      </c>
      <c r="G101" s="102"/>
    </row>
    <row r="102" spans="1:7" x14ac:dyDescent="0.25">
      <c r="A102" s="102" t="s">
        <v>591</v>
      </c>
      <c r="B102" s="123" t="s">
        <v>1650</v>
      </c>
      <c r="C102" s="137">
        <v>9.3357666291090814E-3</v>
      </c>
      <c r="D102" s="137">
        <v>0</v>
      </c>
      <c r="E102" s="137"/>
      <c r="F102" s="137">
        <f t="shared" si="1"/>
        <v>9.3357666291090814E-3</v>
      </c>
      <c r="G102" s="102"/>
    </row>
    <row r="103" spans="1:7" x14ac:dyDescent="0.25">
      <c r="A103" s="102" t="s">
        <v>592</v>
      </c>
      <c r="B103" s="123" t="s">
        <v>1651</v>
      </c>
      <c r="C103" s="137">
        <v>1.7667669716035263E-2</v>
      </c>
      <c r="D103" s="137">
        <v>0</v>
      </c>
      <c r="E103" s="137"/>
      <c r="F103" s="137">
        <f t="shared" si="1"/>
        <v>1.7667669716035263E-2</v>
      </c>
      <c r="G103" s="102"/>
    </row>
    <row r="104" spans="1:7" x14ac:dyDescent="0.25">
      <c r="A104" s="102" t="s">
        <v>593</v>
      </c>
      <c r="B104" s="123" t="s">
        <v>1652</v>
      </c>
      <c r="C104" s="137">
        <v>1.9537791782817619E-2</v>
      </c>
      <c r="D104" s="137">
        <v>0</v>
      </c>
      <c r="E104" s="137"/>
      <c r="F104" s="137">
        <f t="shared" si="1"/>
        <v>1.9537791782817619E-2</v>
      </c>
      <c r="G104" s="102"/>
    </row>
    <row r="105" spans="1:7" x14ac:dyDescent="0.25">
      <c r="A105" s="102" t="s">
        <v>594</v>
      </c>
      <c r="B105" s="123" t="s">
        <v>1598</v>
      </c>
      <c r="C105" s="137">
        <v>0.5672305452532308</v>
      </c>
      <c r="D105" s="137">
        <v>0</v>
      </c>
      <c r="E105" s="137"/>
      <c r="F105" s="137">
        <f t="shared" si="1"/>
        <v>0.5672305452532308</v>
      </c>
      <c r="G105" s="102"/>
    </row>
    <row r="106" spans="1:7" x14ac:dyDescent="0.25">
      <c r="A106" s="102" t="s">
        <v>595</v>
      </c>
      <c r="B106" s="123" t="s">
        <v>1653</v>
      </c>
      <c r="C106" s="137">
        <v>3.5285323892136206E-3</v>
      </c>
      <c r="D106" s="137">
        <v>0</v>
      </c>
      <c r="E106" s="137"/>
      <c r="F106" s="137">
        <f t="shared" si="1"/>
        <v>3.5285323892136206E-3</v>
      </c>
      <c r="G106" s="102"/>
    </row>
    <row r="107" spans="1:7" x14ac:dyDescent="0.25">
      <c r="A107" s="102" t="s">
        <v>596</v>
      </c>
      <c r="B107" s="123" t="s">
        <v>1599</v>
      </c>
      <c r="C107" s="137">
        <v>6.5674929744197627E-2</v>
      </c>
      <c r="D107" s="137">
        <v>0</v>
      </c>
      <c r="E107" s="137"/>
      <c r="F107" s="137">
        <f t="shared" si="1"/>
        <v>6.5674929744197627E-2</v>
      </c>
      <c r="G107" s="102"/>
    </row>
    <row r="108" spans="1:7" x14ac:dyDescent="0.25">
      <c r="A108" s="102" t="s">
        <v>597</v>
      </c>
      <c r="B108" s="123" t="s">
        <v>1654</v>
      </c>
      <c r="C108" s="137">
        <v>1.9924814661012209E-2</v>
      </c>
      <c r="D108" s="137">
        <v>0</v>
      </c>
      <c r="E108" s="137"/>
      <c r="F108" s="137">
        <f t="shared" si="1"/>
        <v>1.9924814661012209E-2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Templ'!F368</f>
        <v>0.80012913905378624</v>
      </c>
      <c r="D150" s="137">
        <v>0</v>
      </c>
      <c r="E150" s="137"/>
      <c r="F150" s="137">
        <f>C150+D150</f>
        <v>0.80012913905378624</v>
      </c>
    </row>
    <row r="151" spans="1:7" x14ac:dyDescent="0.25">
      <c r="A151" s="102" t="s">
        <v>622</v>
      </c>
      <c r="B151" s="102" t="s">
        <v>623</v>
      </c>
      <c r="C151" s="137">
        <f>'D. Nat Trans Templ'!F369</f>
        <v>0.19987086094621409</v>
      </c>
      <c r="D151" s="137">
        <v>0</v>
      </c>
      <c r="E151" s="137"/>
      <c r="F151" s="137">
        <f t="shared" ref="F151:F152" si="2">C151+D151</f>
        <v>0.19987086094621409</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0</v>
      </c>
      <c r="D170" s="137">
        <v>0</v>
      </c>
      <c r="E170" s="137"/>
      <c r="F170" s="137">
        <f>C170+D170</f>
        <v>0</v>
      </c>
    </row>
    <row r="171" spans="1:7" x14ac:dyDescent="0.25">
      <c r="A171" s="102" t="s">
        <v>646</v>
      </c>
      <c r="B171" s="124" t="s">
        <v>647</v>
      </c>
      <c r="C171" s="137">
        <v>6.1168077498603972E-2</v>
      </c>
      <c r="D171" s="137">
        <v>0</v>
      </c>
      <c r="E171" s="137"/>
      <c r="F171" s="137">
        <f t="shared" ref="F171:F174" si="4">C171+D171</f>
        <v>6.1168077498603972E-2</v>
      </c>
    </row>
    <row r="172" spans="1:7" x14ac:dyDescent="0.25">
      <c r="A172" s="102" t="s">
        <v>648</v>
      </c>
      <c r="B172" s="124" t="s">
        <v>649</v>
      </c>
      <c r="C172" s="137">
        <v>0.337501163103054</v>
      </c>
      <c r="D172" s="137">
        <v>0</v>
      </c>
      <c r="E172" s="137"/>
      <c r="F172" s="137">
        <f t="shared" si="4"/>
        <v>0.337501163103054</v>
      </c>
    </row>
    <row r="173" spans="1:7" x14ac:dyDescent="0.25">
      <c r="A173" s="102" t="s">
        <v>650</v>
      </c>
      <c r="B173" s="124" t="s">
        <v>651</v>
      </c>
      <c r="C173" s="137">
        <v>0.44717178041728028</v>
      </c>
      <c r="D173" s="137">
        <v>0</v>
      </c>
      <c r="E173" s="137"/>
      <c r="F173" s="137">
        <f t="shared" si="4"/>
        <v>0.44717178041728028</v>
      </c>
    </row>
    <row r="174" spans="1:7" x14ac:dyDescent="0.25">
      <c r="A174" s="102" t="s">
        <v>652</v>
      </c>
      <c r="B174" s="124" t="s">
        <v>653</v>
      </c>
      <c r="C174" s="137">
        <v>0.15415897898106179</v>
      </c>
      <c r="D174" s="137">
        <v>0</v>
      </c>
      <c r="E174" s="137"/>
      <c r="F174" s="137">
        <f t="shared" si="4"/>
        <v>0.15415897898106179</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Templ'!I478/'D. Nat Trans Templ'!I479</f>
        <v>2.0423079925160031E-3</v>
      </c>
      <c r="D180" s="137">
        <v>0</v>
      </c>
      <c r="E180" s="138"/>
      <c r="F180" s="137">
        <f>C180+D180</f>
        <v>2.0423079925160031E-3</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2">
        <f>'D. Nat Trans Templ'!D224/1000</f>
        <v>252.7358593655635</v>
      </c>
      <c r="D187" s="332">
        <f>'D. Nat Trans Templ'!D221</f>
        <v>98686</v>
      </c>
      <c r="E187" s="129"/>
      <c r="F187" s="130"/>
      <c r="G187" s="130"/>
    </row>
    <row r="188" spans="1:7" x14ac:dyDescent="0.25">
      <c r="A188" s="129"/>
      <c r="B188" s="131"/>
      <c r="C188" s="334"/>
      <c r="D188" s="334"/>
      <c r="E188" s="129"/>
      <c r="F188" s="130"/>
      <c r="G188" s="130"/>
    </row>
    <row r="189" spans="1:7" x14ac:dyDescent="0.25">
      <c r="B189" s="123" t="s">
        <v>671</v>
      </c>
      <c r="C189" s="334"/>
      <c r="D189" s="334"/>
      <c r="E189" s="129"/>
      <c r="F189" s="130"/>
      <c r="G189" s="130"/>
    </row>
    <row r="190" spans="1:7" x14ac:dyDescent="0.25">
      <c r="A190" s="102" t="s">
        <v>672</v>
      </c>
      <c r="B190" s="123" t="s">
        <v>1543</v>
      </c>
      <c r="C190" s="332">
        <f>'D. Nat Trans Templ'!E344/1000000</f>
        <v>1056.7213910900011</v>
      </c>
      <c r="D190" s="332">
        <f>'D. Nat Trans Templ'!C344</f>
        <v>16384</v>
      </c>
      <c r="E190" s="129"/>
      <c r="F190" s="331">
        <f>IF($C$214=0,"",IF(C190="[for completion]","",IF(C190="","",C190/$C$214)))</f>
        <v>4.2368012014795585E-2</v>
      </c>
      <c r="G190" s="331">
        <f>IF($D$214=0,"",IF(D190="[for completion]","",IF(D190="","",D190/$D$214)))</f>
        <v>0.16602152280971971</v>
      </c>
    </row>
    <row r="191" spans="1:7" x14ac:dyDescent="0.25">
      <c r="A191" s="102" t="s">
        <v>673</v>
      </c>
      <c r="B191" s="123" t="s">
        <v>1655</v>
      </c>
      <c r="C191" s="332">
        <f>('D. Nat Trans Templ'!E345+'D. Nat Trans Templ'!E346)/1000000</f>
        <v>4810.7071727499915</v>
      </c>
      <c r="D191" s="332">
        <f>'D. Nat Trans Templ'!C345+'D. Nat Trans Templ'!C346</f>
        <v>32070</v>
      </c>
      <c r="E191" s="129"/>
      <c r="F191" s="331">
        <f t="shared" ref="F191:F213" si="5">IF($C$214=0,"",IF(C191="[for completion]","",IF(C191="","",C191/$C$214)))</f>
        <v>0.19287969469842553</v>
      </c>
      <c r="G191" s="331">
        <f t="shared" ref="G191:G213" si="6">IF($D$214=0,"",IF(D191="[for completion]","",IF(D191="","",D191/$D$214)))</f>
        <v>0.3249701072087226</v>
      </c>
    </row>
    <row r="192" spans="1:7" x14ac:dyDescent="0.25">
      <c r="A192" s="102" t="s">
        <v>674</v>
      </c>
      <c r="B192" s="123" t="s">
        <v>1656</v>
      </c>
      <c r="C192" s="332">
        <f>('D. Nat Trans Templ'!E347+'D. Nat Trans Templ'!E348)/1000000</f>
        <v>5805.3294520399913</v>
      </c>
      <c r="D192" s="332">
        <f>'D. Nat Trans Templ'!C347+'D. Nat Trans Templ'!C348</f>
        <v>23620</v>
      </c>
      <c r="E192" s="129"/>
      <c r="F192" s="331">
        <f t="shared" si="5"/>
        <v>0.23275791523456399</v>
      </c>
      <c r="G192" s="331">
        <f t="shared" si="6"/>
        <v>0.23934499321078978</v>
      </c>
    </row>
    <row r="193" spans="1:7" x14ac:dyDescent="0.25">
      <c r="A193" s="102" t="s">
        <v>675</v>
      </c>
      <c r="B193" s="123" t="s">
        <v>1657</v>
      </c>
      <c r="C193" s="332">
        <f>('D. Nat Trans Templ'!E349+'D. Nat Trans Templ'!E350)/1000000</f>
        <v>4127.2798421100088</v>
      </c>
      <c r="D193" s="332">
        <f>'D. Nat Trans Templ'!C349+'D. Nat Trans Templ'!C350</f>
        <v>11997</v>
      </c>
      <c r="E193" s="129"/>
      <c r="F193" s="331">
        <f t="shared" si="5"/>
        <v>0.16547847276808578</v>
      </c>
      <c r="G193" s="331">
        <f t="shared" si="6"/>
        <v>0.12156739557789352</v>
      </c>
    </row>
    <row r="194" spans="1:7" x14ac:dyDescent="0.25">
      <c r="A194" s="102" t="s">
        <v>676</v>
      </c>
      <c r="B194" s="123" t="s">
        <v>1658</v>
      </c>
      <c r="C194" s="332">
        <f>('D. Nat Trans Templ'!E351+'D. Nat Trans Templ'!E352)/1000000</f>
        <v>2823.9480473300064</v>
      </c>
      <c r="D194" s="332">
        <f>'D. Nat Trans Templ'!C351+'D. Nat Trans Templ'!C352</f>
        <v>6350</v>
      </c>
      <c r="E194" s="129"/>
      <c r="F194" s="331">
        <f t="shared" si="5"/>
        <v>0.11322290417062832</v>
      </c>
      <c r="G194" s="331">
        <f t="shared" si="6"/>
        <v>6.4345499868269054E-2</v>
      </c>
    </row>
    <row r="195" spans="1:7" x14ac:dyDescent="0.25">
      <c r="A195" s="102" t="s">
        <v>677</v>
      </c>
      <c r="B195" s="123" t="s">
        <v>1659</v>
      </c>
      <c r="C195" s="332">
        <f>('D. Nat Trans Templ'!E353+'D. Nat Trans Templ'!E354)/1000000</f>
        <v>1718.1953390800008</v>
      </c>
      <c r="D195" s="332">
        <f>'D. Nat Trans Templ'!C353+'D. Nat Trans Templ'!C354</f>
        <v>3153</v>
      </c>
      <c r="E195" s="129"/>
      <c r="F195" s="331">
        <f t="shared" si="5"/>
        <v>6.8889038665923219E-2</v>
      </c>
      <c r="G195" s="331">
        <f t="shared" si="6"/>
        <v>3.1949820643252337E-2</v>
      </c>
    </row>
    <row r="196" spans="1:7" x14ac:dyDescent="0.25">
      <c r="A196" s="102" t="s">
        <v>678</v>
      </c>
      <c r="B196" s="123" t="s">
        <v>1660</v>
      </c>
      <c r="C196" s="332">
        <f>('D. Nat Trans Templ'!E355+'D. Nat Trans Templ'!E356)/1000000</f>
        <v>1163.4308193099994</v>
      </c>
      <c r="D196" s="332">
        <f>'D. Nat Trans Templ'!C355+'D. Nat Trans Templ'!C356</f>
        <v>1804</v>
      </c>
      <c r="E196" s="129"/>
      <c r="F196" s="331">
        <f t="shared" si="5"/>
        <v>4.6646402113678133E-2</v>
      </c>
      <c r="G196" s="331">
        <f t="shared" si="6"/>
        <v>1.8280201852339743E-2</v>
      </c>
    </row>
    <row r="197" spans="1:7" x14ac:dyDescent="0.25">
      <c r="A197" s="102" t="s">
        <v>679</v>
      </c>
      <c r="B197" s="123" t="s">
        <v>1661</v>
      </c>
      <c r="C197" s="332">
        <f>('D. Nat Trans Templ'!E357+'D. Nat Trans Templ'!E358)/1000000</f>
        <v>745.9896056499997</v>
      </c>
      <c r="D197" s="332">
        <f>'D. Nat Trans Templ'!C357+'D. Nat Trans Templ'!C358</f>
        <v>999</v>
      </c>
      <c r="E197" s="129"/>
      <c r="F197" s="331">
        <f t="shared" si="5"/>
        <v>2.9909583397843713E-2</v>
      </c>
      <c r="G197" s="331">
        <f t="shared" si="6"/>
        <v>1.0123016435968628E-2</v>
      </c>
    </row>
    <row r="198" spans="1:7" x14ac:dyDescent="0.25">
      <c r="A198" s="102" t="s">
        <v>680</v>
      </c>
      <c r="B198" s="123" t="s">
        <v>1662</v>
      </c>
      <c r="C198" s="332">
        <f>('D. Nat Trans Templ'!E359+'D. Nat Trans Templ'!E360)/1000000</f>
        <v>592.73558688000026</v>
      </c>
      <c r="D198" s="332">
        <f>'D. Nat Trans Templ'!C359+'D. Nat Trans Templ'!C360</f>
        <v>700</v>
      </c>
      <c r="E198" s="129"/>
      <c r="F198" s="331">
        <f t="shared" si="5"/>
        <v>2.3765042212900451E-2</v>
      </c>
      <c r="G198" s="331">
        <f t="shared" si="6"/>
        <v>7.0932047098879276E-3</v>
      </c>
    </row>
    <row r="199" spans="1:7" x14ac:dyDescent="0.25">
      <c r="A199" s="102" t="s">
        <v>681</v>
      </c>
      <c r="B199" s="123" t="s">
        <v>1663</v>
      </c>
      <c r="C199" s="332">
        <f>('D. Nat Trans Templ'!E361+'D. Nat Trans Templ'!E362)/1000000</f>
        <v>398.07192220999997</v>
      </c>
      <c r="D199" s="332">
        <f>'D. Nat Trans Templ'!C361+'D. Nat Trans Templ'!C362</f>
        <v>421</v>
      </c>
      <c r="E199" s="123"/>
      <c r="F199" s="331">
        <f t="shared" si="5"/>
        <v>1.5960229560177053E-2</v>
      </c>
      <c r="G199" s="331">
        <f t="shared" si="6"/>
        <v>4.2660559755183106E-3</v>
      </c>
    </row>
    <row r="200" spans="1:7" x14ac:dyDescent="0.25">
      <c r="A200" s="102" t="s">
        <v>682</v>
      </c>
      <c r="B200" s="123" t="s">
        <v>1562</v>
      </c>
      <c r="C200" s="332">
        <f>('D. Nat Trans Templ'!E363)/1000000</f>
        <v>1699.0818388999999</v>
      </c>
      <c r="D200" s="332">
        <f>'D. Nat Trans Templ'!C363</f>
        <v>1188</v>
      </c>
      <c r="E200" s="123"/>
      <c r="F200" s="331">
        <f t="shared" si="5"/>
        <v>6.8122705162978053E-2</v>
      </c>
      <c r="G200" s="331">
        <f t="shared" si="6"/>
        <v>1.2038181707638368E-2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2">
        <f>SUM(C190:C213)</f>
        <v>24941.491017350003</v>
      </c>
      <c r="D214" s="332">
        <f>SUM(D190:D213)</f>
        <v>98686</v>
      </c>
      <c r="E214" s="118"/>
      <c r="F214" s="331">
        <f>SUM(F190:F213)</f>
        <v>0.99999999999999967</v>
      </c>
      <c r="G214" s="331">
        <f>SUM(G190:G213)</f>
        <v>1</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2" t="s">
        <v>924</v>
      </c>
      <c r="D216" s="332" t="s">
        <v>924</v>
      </c>
      <c r="F216" s="331"/>
      <c r="G216" s="331"/>
    </row>
    <row r="217" spans="1:7" x14ac:dyDescent="0.25">
      <c r="C217" s="332"/>
      <c r="D217" s="332"/>
      <c r="F217" s="331"/>
      <c r="G217" s="331"/>
    </row>
    <row r="218" spans="1:7" x14ac:dyDescent="0.25">
      <c r="B218" s="123" t="s">
        <v>700</v>
      </c>
      <c r="C218" s="332"/>
      <c r="D218" s="332"/>
      <c r="F218" s="331"/>
      <c r="G218" s="331"/>
    </row>
    <row r="219" spans="1:7" x14ac:dyDescent="0.25">
      <c r="A219" s="102" t="s">
        <v>701</v>
      </c>
      <c r="B219" s="102" t="s">
        <v>702</v>
      </c>
      <c r="C219" s="332" t="s">
        <v>924</v>
      </c>
      <c r="D219" s="332" t="s">
        <v>924</v>
      </c>
      <c r="F219" s="331" t="str">
        <f t="shared" ref="F219:F233" si="7">IF($C$227=0,"",IF(C219="[for completion]","",C219/$C$227))</f>
        <v/>
      </c>
      <c r="G219" s="331" t="str">
        <f t="shared" ref="G219:G233" si="8">IF($D$227=0,"",IF(D219="[for completion]","",D219/$D$227))</f>
        <v/>
      </c>
    </row>
    <row r="220" spans="1:7" x14ac:dyDescent="0.25">
      <c r="A220" s="102" t="s">
        <v>703</v>
      </c>
      <c r="B220" s="102" t="s">
        <v>704</v>
      </c>
      <c r="C220" s="332" t="s">
        <v>924</v>
      </c>
      <c r="D220" s="332" t="s">
        <v>924</v>
      </c>
      <c r="F220" s="331" t="str">
        <f t="shared" si="7"/>
        <v/>
      </c>
      <c r="G220" s="331" t="str">
        <f t="shared" si="8"/>
        <v/>
      </c>
    </row>
    <row r="221" spans="1:7" x14ac:dyDescent="0.25">
      <c r="A221" s="102" t="s">
        <v>705</v>
      </c>
      <c r="B221" s="102" t="s">
        <v>706</v>
      </c>
      <c r="C221" s="332" t="s">
        <v>924</v>
      </c>
      <c r="D221" s="332" t="s">
        <v>924</v>
      </c>
      <c r="F221" s="331" t="str">
        <f t="shared" si="7"/>
        <v/>
      </c>
      <c r="G221" s="331" t="str">
        <f t="shared" si="8"/>
        <v/>
      </c>
    </row>
    <row r="222" spans="1:7" x14ac:dyDescent="0.25">
      <c r="A222" s="102" t="s">
        <v>707</v>
      </c>
      <c r="B222" s="102" t="s">
        <v>708</v>
      </c>
      <c r="C222" s="332" t="s">
        <v>924</v>
      </c>
      <c r="D222" s="332" t="s">
        <v>924</v>
      </c>
      <c r="F222" s="331" t="str">
        <f t="shared" si="7"/>
        <v/>
      </c>
      <c r="G222" s="331" t="str">
        <f t="shared" si="8"/>
        <v/>
      </c>
    </row>
    <row r="223" spans="1:7" x14ac:dyDescent="0.25">
      <c r="A223" s="102" t="s">
        <v>709</v>
      </c>
      <c r="B223" s="102" t="s">
        <v>710</v>
      </c>
      <c r="C223" s="332" t="s">
        <v>924</v>
      </c>
      <c r="D223" s="332" t="s">
        <v>924</v>
      </c>
      <c r="F223" s="331" t="str">
        <f t="shared" si="7"/>
        <v/>
      </c>
      <c r="G223" s="331" t="str">
        <f t="shared" si="8"/>
        <v/>
      </c>
    </row>
    <row r="224" spans="1:7" x14ac:dyDescent="0.25">
      <c r="A224" s="102" t="s">
        <v>711</v>
      </c>
      <c r="B224" s="102" t="s">
        <v>712</v>
      </c>
      <c r="C224" s="332" t="s">
        <v>924</v>
      </c>
      <c r="D224" s="332" t="s">
        <v>924</v>
      </c>
      <c r="F224" s="331" t="str">
        <f t="shared" si="7"/>
        <v/>
      </c>
      <c r="G224" s="331" t="str">
        <f t="shared" si="8"/>
        <v/>
      </c>
    </row>
    <row r="225" spans="1:7" x14ac:dyDescent="0.25">
      <c r="A225" s="102" t="s">
        <v>713</v>
      </c>
      <c r="B225" s="102" t="s">
        <v>714</v>
      </c>
      <c r="C225" s="332" t="s">
        <v>924</v>
      </c>
      <c r="D225" s="332" t="s">
        <v>924</v>
      </c>
      <c r="F225" s="331" t="str">
        <f t="shared" si="7"/>
        <v/>
      </c>
      <c r="G225" s="331" t="str">
        <f t="shared" si="8"/>
        <v/>
      </c>
    </row>
    <row r="226" spans="1:7" x14ac:dyDescent="0.25">
      <c r="A226" s="102" t="s">
        <v>715</v>
      </c>
      <c r="B226" s="102" t="s">
        <v>716</v>
      </c>
      <c r="C226" s="332" t="s">
        <v>924</v>
      </c>
      <c r="D226" s="332" t="s">
        <v>924</v>
      </c>
      <c r="F226" s="331" t="str">
        <f t="shared" si="7"/>
        <v/>
      </c>
      <c r="G226" s="331" t="str">
        <f t="shared" si="8"/>
        <v/>
      </c>
    </row>
    <row r="227" spans="1:7" x14ac:dyDescent="0.25">
      <c r="A227" s="102" t="s">
        <v>717</v>
      </c>
      <c r="B227" s="132" t="s">
        <v>94</v>
      </c>
      <c r="C227" s="332">
        <f>SUM(C219:C226)</f>
        <v>0</v>
      </c>
      <c r="D227" s="332">
        <f>SUM(D219:D226)</f>
        <v>0</v>
      </c>
      <c r="F227" s="331">
        <f>SUM(F219:F226)</f>
        <v>0</v>
      </c>
      <c r="G227" s="331">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1">
        <f>'D. Nat Trans Templ'!D226</f>
        <v>0.49107694893936576</v>
      </c>
      <c r="D238" s="332">
        <f>D249</f>
        <v>98686</v>
      </c>
      <c r="G238" s="102"/>
    </row>
    <row r="239" spans="1:7" x14ac:dyDescent="0.25">
      <c r="G239" s="102"/>
    </row>
    <row r="240" spans="1:7" x14ac:dyDescent="0.25">
      <c r="B240" s="123" t="s">
        <v>700</v>
      </c>
      <c r="G240" s="102"/>
    </row>
    <row r="241" spans="1:7" x14ac:dyDescent="0.25">
      <c r="A241" s="102" t="s">
        <v>729</v>
      </c>
      <c r="B241" s="102" t="s">
        <v>702</v>
      </c>
      <c r="C241" s="332">
        <v>6708.9146499999979</v>
      </c>
      <c r="D241" s="332">
        <v>33008</v>
      </c>
      <c r="F241" s="331">
        <f>IF($C$249=0,"",IF(C241="[Mark as ND1 if not relevant]","",C241/$C$249))</f>
        <v>0.2689861101460651</v>
      </c>
      <c r="G241" s="331">
        <f>IF($D$249=0,"",IF(D241="[Mark as ND1 if not relevant]","",D241/$D$249))</f>
        <v>0.33447500151997245</v>
      </c>
    </row>
    <row r="242" spans="1:7" x14ac:dyDescent="0.25">
      <c r="A242" s="102" t="s">
        <v>730</v>
      </c>
      <c r="B242" s="102" t="s">
        <v>704</v>
      </c>
      <c r="C242" s="332">
        <v>6325.2341189999916</v>
      </c>
      <c r="D242" s="332">
        <v>22304</v>
      </c>
      <c r="F242" s="331">
        <f t="shared" ref="F242:F248" si="9">IF($C$249=0,"",IF(C242="[Mark as ND1 if not relevant]","",C242/$C$249))</f>
        <v>0.25360288663576624</v>
      </c>
      <c r="G242" s="331">
        <f t="shared" ref="G242:G248" si="10">IF($D$249=0,"",IF(D242="[Mark as ND1 if not relevant]","",D242/$D$249))</f>
        <v>0.22600976835620049</v>
      </c>
    </row>
    <row r="243" spans="1:7" x14ac:dyDescent="0.25">
      <c r="A243" s="102" t="s">
        <v>731</v>
      </c>
      <c r="B243" s="102" t="s">
        <v>706</v>
      </c>
      <c r="C243" s="332">
        <v>5458.5981884400035</v>
      </c>
      <c r="D243" s="332">
        <v>19402</v>
      </c>
      <c r="F243" s="331">
        <f t="shared" si="9"/>
        <v>0.21885612951699046</v>
      </c>
      <c r="G243" s="331">
        <f t="shared" si="10"/>
        <v>0.19660336825892225</v>
      </c>
    </row>
    <row r="244" spans="1:7" x14ac:dyDescent="0.25">
      <c r="A244" s="102" t="s">
        <v>732</v>
      </c>
      <c r="B244" s="102" t="s">
        <v>708</v>
      </c>
      <c r="C244" s="332">
        <v>4400.8918721099935</v>
      </c>
      <c r="D244" s="332">
        <v>16545</v>
      </c>
      <c r="F244" s="331">
        <f t="shared" si="9"/>
        <v>0.17644862807314174</v>
      </c>
      <c r="G244" s="331">
        <f t="shared" si="10"/>
        <v>0.16765295989299395</v>
      </c>
    </row>
    <row r="245" spans="1:7" x14ac:dyDescent="0.25">
      <c r="A245" s="102" t="s">
        <v>733</v>
      </c>
      <c r="B245" s="102" t="s">
        <v>710</v>
      </c>
      <c r="C245" s="332">
        <v>1874.5517202700028</v>
      </c>
      <c r="D245" s="332">
        <v>6848</v>
      </c>
      <c r="F245" s="331">
        <f t="shared" si="9"/>
        <v>7.5157965454672016E-2</v>
      </c>
      <c r="G245" s="331">
        <f t="shared" si="10"/>
        <v>6.9391808361875043E-2</v>
      </c>
    </row>
    <row r="246" spans="1:7" x14ac:dyDescent="0.25">
      <c r="A246" s="102" t="s">
        <v>734</v>
      </c>
      <c r="B246" s="102" t="s">
        <v>712</v>
      </c>
      <c r="C246" s="332">
        <v>143.57362728000004</v>
      </c>
      <c r="D246" s="332">
        <v>506</v>
      </c>
      <c r="F246" s="331">
        <f t="shared" si="9"/>
        <v>5.7564171757063867E-3</v>
      </c>
      <c r="G246" s="331">
        <f t="shared" si="10"/>
        <v>5.1273736902904161E-3</v>
      </c>
    </row>
    <row r="247" spans="1:7" x14ac:dyDescent="0.25">
      <c r="A247" s="102" t="s">
        <v>735</v>
      </c>
      <c r="B247" s="102" t="s">
        <v>714</v>
      </c>
      <c r="C247" s="332">
        <v>22.952276730000001</v>
      </c>
      <c r="D247" s="332">
        <v>58</v>
      </c>
      <c r="F247" s="331">
        <f t="shared" si="9"/>
        <v>9.2024477261739342E-4</v>
      </c>
      <c r="G247" s="331">
        <f t="shared" si="10"/>
        <v>5.8772267596214254E-4</v>
      </c>
    </row>
    <row r="248" spans="1:7" x14ac:dyDescent="0.25">
      <c r="A248" s="102" t="s">
        <v>736</v>
      </c>
      <c r="B248" s="102" t="s">
        <v>716</v>
      </c>
      <c r="C248" s="332">
        <v>6.7745635199999992</v>
      </c>
      <c r="D248" s="332">
        <v>15</v>
      </c>
      <c r="F248" s="331">
        <f t="shared" si="9"/>
        <v>2.7161822504065321E-4</v>
      </c>
      <c r="G248" s="331">
        <f t="shared" si="10"/>
        <v>1.5199724378331273E-4</v>
      </c>
    </row>
    <row r="249" spans="1:7" x14ac:dyDescent="0.25">
      <c r="A249" s="102" t="s">
        <v>737</v>
      </c>
      <c r="B249" s="132" t="s">
        <v>94</v>
      </c>
      <c r="C249" s="332">
        <f>SUM(C241:C248)</f>
        <v>24941.491017349988</v>
      </c>
      <c r="D249" s="332">
        <f>SUM(D241:D248)</f>
        <v>98686</v>
      </c>
      <c r="F249" s="331">
        <f>SUM(F241:F248)</f>
        <v>1</v>
      </c>
      <c r="G249" s="331">
        <f>SUM(G241:G248)</f>
        <v>1</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1">
        <f>'D. Nat Trans Templ'!F375</f>
        <v>0.81450587897485005</v>
      </c>
      <c r="E260" s="118"/>
      <c r="F260" s="118"/>
      <c r="G260" s="118"/>
    </row>
    <row r="261" spans="1:14" x14ac:dyDescent="0.25">
      <c r="A261" s="102" t="s">
        <v>750</v>
      </c>
      <c r="B261" s="102" t="s">
        <v>751</v>
      </c>
      <c r="C261" s="331">
        <v>0</v>
      </c>
      <c r="E261" s="118"/>
      <c r="F261" s="118"/>
    </row>
    <row r="262" spans="1:14" x14ac:dyDescent="0.25">
      <c r="A262" s="102" t="s">
        <v>752</v>
      </c>
      <c r="B262" s="102" t="s">
        <v>753</v>
      </c>
      <c r="C262" s="331">
        <f>'D. Nat Trans Templ'!F374</f>
        <v>0.18549412102514992</v>
      </c>
      <c r="E262" s="118"/>
      <c r="F262" s="118"/>
    </row>
    <row r="263" spans="1:14" x14ac:dyDescent="0.25">
      <c r="A263" s="102" t="s">
        <v>754</v>
      </c>
      <c r="B263" s="123" t="s">
        <v>1102</v>
      </c>
      <c r="C263" s="331">
        <v>0</v>
      </c>
      <c r="D263" s="129"/>
      <c r="E263" s="129"/>
      <c r="F263" s="130"/>
      <c r="G263" s="130"/>
      <c r="H263" s="97"/>
      <c r="I263" s="102"/>
      <c r="J263" s="102"/>
      <c r="K263" s="102"/>
      <c r="L263" s="97"/>
      <c r="M263" s="97"/>
      <c r="N263" s="97"/>
    </row>
    <row r="264" spans="1:14" x14ac:dyDescent="0.25">
      <c r="A264" s="102" t="s">
        <v>1109</v>
      </c>
      <c r="B264" s="102" t="s">
        <v>92</v>
      </c>
      <c r="C264" s="331">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1">
        <v>1</v>
      </c>
      <c r="E277" s="97"/>
      <c r="F277" s="97"/>
    </row>
    <row r="278" spans="1:7" x14ac:dyDescent="0.25">
      <c r="A278" s="102" t="s">
        <v>767</v>
      </c>
      <c r="B278" s="102" t="s">
        <v>768</v>
      </c>
      <c r="C278" s="331">
        <v>0</v>
      </c>
      <c r="E278" s="97"/>
      <c r="F278" s="97"/>
    </row>
    <row r="279" spans="1:7" x14ac:dyDescent="0.25">
      <c r="A279" s="102" t="s">
        <v>769</v>
      </c>
      <c r="B279" s="102" t="s">
        <v>92</v>
      </c>
      <c r="C279" s="331">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election activeCell="C24" sqref="C2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28" t="s">
        <v>1631</v>
      </c>
    </row>
    <row r="7" spans="1:13" ht="30" x14ac:dyDescent="0.25">
      <c r="A7" s="1" t="s">
        <v>891</v>
      </c>
      <c r="B7" s="39" t="s">
        <v>892</v>
      </c>
      <c r="C7" s="328" t="s">
        <v>1632</v>
      </c>
    </row>
    <row r="8" spans="1:13" ht="60" x14ac:dyDescent="0.25">
      <c r="A8" s="1" t="s">
        <v>893</v>
      </c>
      <c r="B8" s="39" t="s">
        <v>894</v>
      </c>
      <c r="C8" s="328" t="s">
        <v>1633</v>
      </c>
    </row>
    <row r="9" spans="1:13" x14ac:dyDescent="0.25">
      <c r="A9" s="1" t="s">
        <v>895</v>
      </c>
      <c r="B9" s="39" t="s">
        <v>896</v>
      </c>
      <c r="C9" s="328" t="s">
        <v>1634</v>
      </c>
    </row>
    <row r="10" spans="1:13" ht="44.25" customHeight="1" x14ac:dyDescent="0.25">
      <c r="A10" s="1" t="s">
        <v>897</v>
      </c>
      <c r="B10" s="39" t="s">
        <v>1114</v>
      </c>
      <c r="C10" s="328" t="s">
        <v>1635</v>
      </c>
    </row>
    <row r="11" spans="1:13" ht="105" x14ac:dyDescent="0.25">
      <c r="A11" s="1" t="s">
        <v>898</v>
      </c>
      <c r="B11" s="39" t="s">
        <v>899</v>
      </c>
      <c r="C11" s="328" t="s">
        <v>1636</v>
      </c>
    </row>
    <row r="12" spans="1:13" ht="30" x14ac:dyDescent="0.25">
      <c r="A12" s="1" t="s">
        <v>900</v>
      </c>
      <c r="B12" s="39" t="s">
        <v>901</v>
      </c>
      <c r="C12" s="328" t="s">
        <v>1637</v>
      </c>
    </row>
    <row r="13" spans="1:13" ht="60" x14ac:dyDescent="0.25">
      <c r="A13" s="1" t="s">
        <v>902</v>
      </c>
      <c r="B13" s="39" t="s">
        <v>903</v>
      </c>
      <c r="C13" s="328" t="s">
        <v>1638</v>
      </c>
    </row>
    <row r="14" spans="1:13" ht="60" x14ac:dyDescent="0.25">
      <c r="A14" s="1" t="s">
        <v>904</v>
      </c>
      <c r="B14" s="39" t="s">
        <v>905</v>
      </c>
      <c r="C14" s="328" t="s">
        <v>1639</v>
      </c>
    </row>
    <row r="15" spans="1:13" x14ac:dyDescent="0.25">
      <c r="A15" s="1" t="s">
        <v>906</v>
      </c>
      <c r="B15" s="39" t="s">
        <v>907</v>
      </c>
      <c r="C15" s="328" t="s">
        <v>1640</v>
      </c>
    </row>
    <row r="16" spans="1:13" ht="30" x14ac:dyDescent="0.25">
      <c r="A16" s="1" t="s">
        <v>908</v>
      </c>
      <c r="B16" s="43" t="s">
        <v>909</v>
      </c>
      <c r="C16" s="328" t="s">
        <v>1641</v>
      </c>
    </row>
    <row r="17" spans="1:3" ht="60" x14ac:dyDescent="0.25">
      <c r="A17" s="1" t="s">
        <v>910</v>
      </c>
      <c r="B17" s="43" t="s">
        <v>911</v>
      </c>
      <c r="C17" s="329" t="s">
        <v>1642</v>
      </c>
    </row>
    <row r="18" spans="1:3" x14ac:dyDescent="0.25">
      <c r="A18" s="1" t="s">
        <v>912</v>
      </c>
      <c r="B18" s="43" t="s">
        <v>913</v>
      </c>
      <c r="C18" s="328" t="s">
        <v>1643</v>
      </c>
    </row>
    <row r="19" spans="1:3" outlineLevel="1" x14ac:dyDescent="0.25">
      <c r="A19" s="1" t="s">
        <v>914</v>
      </c>
      <c r="B19" s="40" t="s">
        <v>915</v>
      </c>
      <c r="C19" s="328" t="s">
        <v>924</v>
      </c>
    </row>
    <row r="20" spans="1:3" outlineLevel="1" x14ac:dyDescent="0.25">
      <c r="A20" s="1" t="s">
        <v>916</v>
      </c>
      <c r="B20" s="73"/>
      <c r="C20" s="328"/>
    </row>
    <row r="21" spans="1:3" outlineLevel="1" x14ac:dyDescent="0.25">
      <c r="A21" s="1" t="s">
        <v>917</v>
      </c>
      <c r="B21" s="73"/>
      <c r="C21" s="328"/>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25" x14ac:dyDescent="0.25">
      <c r="A32" s="1" t="s">
        <v>934</v>
      </c>
      <c r="B32" s="129" t="s">
        <v>1509</v>
      </c>
      <c r="C32" s="328" t="s">
        <v>1644</v>
      </c>
    </row>
    <row r="33" spans="1:3" ht="210" x14ac:dyDescent="0.25">
      <c r="A33" s="1" t="s">
        <v>935</v>
      </c>
      <c r="B33" s="129" t="s">
        <v>1520</v>
      </c>
      <c r="C33" s="328" t="s">
        <v>1645</v>
      </c>
    </row>
    <row r="34" spans="1:3" ht="75" x14ac:dyDescent="0.25">
      <c r="A34" s="1" t="s">
        <v>936</v>
      </c>
      <c r="B34" s="129" t="s">
        <v>1664</v>
      </c>
      <c r="C34" s="328" t="s">
        <v>1665</v>
      </c>
    </row>
    <row r="35" spans="1:3" x14ac:dyDescent="0.25">
      <c r="A35" s="1" t="s">
        <v>937</v>
      </c>
      <c r="B35" s="335" t="s">
        <v>1666</v>
      </c>
      <c r="C35" s="328" t="s">
        <v>1667</v>
      </c>
    </row>
    <row r="36" spans="1:3" x14ac:dyDescent="0.25">
      <c r="A36" s="1" t="s">
        <v>938</v>
      </c>
      <c r="B36" s="42"/>
    </row>
    <row r="37" spans="1:3" x14ac:dyDescent="0.25">
      <c r="A37" s="1" t="s">
        <v>939</v>
      </c>
      <c r="B37" s="42"/>
    </row>
    <row r="38" spans="1:3" x14ac:dyDescent="0.25">
      <c r="B38" s="42"/>
    </row>
    <row r="39" spans="1:3" x14ac:dyDescent="0.25">
      <c r="A39" s="336" t="s">
        <v>1668</v>
      </c>
      <c r="B39" s="42"/>
    </row>
    <row r="40" spans="1:3" x14ac:dyDescent="0.25">
      <c r="A40" s="336" t="s">
        <v>1669</v>
      </c>
      <c r="B40" s="42"/>
    </row>
    <row r="41" spans="1:3" x14ac:dyDescent="0.25">
      <c r="A41" s="336" t="s">
        <v>1670</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51.75" x14ac:dyDescent="0.25">
      <c r="A6" s="80" t="s">
        <v>943</v>
      </c>
    </row>
    <row r="7" spans="1:1" ht="17.25" x14ac:dyDescent="0.25">
      <c r="A7" s="80"/>
    </row>
    <row r="8" spans="1:1" ht="18.75" x14ac:dyDescent="0.25">
      <c r="A8" s="81" t="s">
        <v>944</v>
      </c>
    </row>
    <row r="9" spans="1:1" ht="34.5" x14ac:dyDescent="0.3">
      <c r="A9" s="90" t="s">
        <v>1107</v>
      </c>
    </row>
    <row r="10" spans="1:1" ht="86.25"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51.7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34.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IV508"/>
  <sheetViews>
    <sheetView view="pageBreakPreview" zoomScaleNormal="80" zoomScaleSheetLayoutView="100" workbookViewId="0"/>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43616</v>
      </c>
    </row>
    <row r="3" spans="1:9" x14ac:dyDescent="0.2">
      <c r="B3" s="155" t="s">
        <v>1274</v>
      </c>
      <c r="D3" s="156">
        <v>43629</v>
      </c>
    </row>
    <row r="4" spans="1:9" ht="9.75" customHeight="1" x14ac:dyDescent="0.2"/>
    <row r="5" spans="1:9" ht="5.25" customHeight="1" x14ac:dyDescent="0.2"/>
    <row r="6" spans="1:9" ht="30.75" customHeight="1" x14ac:dyDescent="0.2">
      <c r="A6" s="344" t="s">
        <v>1275</v>
      </c>
      <c r="B6" s="344"/>
      <c r="C6" s="344"/>
      <c r="D6" s="344"/>
      <c r="E6" s="344"/>
      <c r="F6" s="344"/>
      <c r="G6" s="344"/>
      <c r="H6" s="344"/>
      <c r="I6" s="345"/>
    </row>
    <row r="7" spans="1:9" ht="48" customHeight="1" x14ac:dyDescent="0.2">
      <c r="A7" s="346" t="s">
        <v>1276</v>
      </c>
      <c r="B7" s="346"/>
      <c r="C7" s="346"/>
      <c r="D7" s="346"/>
      <c r="E7" s="346"/>
      <c r="F7" s="346"/>
      <c r="G7" s="346"/>
      <c r="H7" s="346"/>
      <c r="I7" s="347"/>
    </row>
    <row r="8" spans="1:9" ht="45" customHeight="1" x14ac:dyDescent="0.2">
      <c r="A8" s="346" t="s">
        <v>1277</v>
      </c>
      <c r="B8" s="346"/>
      <c r="C8" s="346"/>
      <c r="D8" s="346"/>
      <c r="E8" s="346"/>
      <c r="F8" s="346"/>
      <c r="G8" s="346"/>
      <c r="H8" s="346"/>
      <c r="I8" s="347"/>
    </row>
    <row r="9" spans="1:9" ht="6.75" customHeight="1" x14ac:dyDescent="0.2">
      <c r="A9" s="157"/>
      <c r="B9" s="157"/>
      <c r="C9" s="157"/>
      <c r="D9" s="157"/>
      <c r="E9" s="157"/>
      <c r="F9" s="157"/>
      <c r="G9" s="157"/>
      <c r="H9" s="157"/>
    </row>
    <row r="10" spans="1:9" ht="34.5" customHeight="1" x14ac:dyDescent="0.2">
      <c r="A10" s="348" t="s">
        <v>1278</v>
      </c>
      <c r="B10" s="348"/>
      <c r="C10" s="348"/>
      <c r="D10" s="348"/>
      <c r="E10" s="348"/>
      <c r="F10" s="348"/>
      <c r="G10" s="348"/>
      <c r="H10" s="348"/>
      <c r="I10" s="349"/>
    </row>
    <row r="11" spans="1:9" ht="69" customHeight="1" x14ac:dyDescent="0.2">
      <c r="A11" s="350" t="s">
        <v>1279</v>
      </c>
      <c r="B11" s="350"/>
      <c r="C11" s="350"/>
      <c r="D11" s="350"/>
      <c r="E11" s="350"/>
      <c r="F11" s="350"/>
      <c r="G11" s="350"/>
      <c r="H11" s="350"/>
      <c r="I11" s="350"/>
    </row>
    <row r="12" spans="1:9" ht="56.25" customHeight="1" x14ac:dyDescent="0.2">
      <c r="A12" s="342" t="s">
        <v>1280</v>
      </c>
      <c r="B12" s="342"/>
      <c r="C12" s="342"/>
      <c r="D12" s="342"/>
      <c r="E12" s="342"/>
      <c r="F12" s="342"/>
      <c r="G12" s="342"/>
      <c r="H12" s="342"/>
      <c r="I12" s="342"/>
    </row>
    <row r="13" spans="1:9" ht="72" customHeight="1" x14ac:dyDescent="0.2">
      <c r="A13" s="342" t="s">
        <v>1281</v>
      </c>
      <c r="B13" s="342"/>
      <c r="C13" s="342"/>
      <c r="D13" s="342"/>
      <c r="E13" s="342"/>
      <c r="F13" s="342"/>
      <c r="G13" s="342"/>
      <c r="H13" s="342"/>
      <c r="I13" s="342"/>
    </row>
    <row r="14" spans="1:9" ht="57" customHeight="1" x14ac:dyDescent="0.2">
      <c r="A14" s="343" t="s">
        <v>1282</v>
      </c>
      <c r="B14" s="342"/>
      <c r="C14" s="342"/>
      <c r="D14" s="342"/>
      <c r="E14" s="342"/>
      <c r="F14" s="342"/>
      <c r="G14" s="342"/>
      <c r="H14" s="342"/>
      <c r="I14" s="342"/>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1286</v>
      </c>
      <c r="E19" s="163" t="s">
        <v>1287</v>
      </c>
      <c r="F19" s="163" t="s">
        <v>1288</v>
      </c>
      <c r="G19" s="164" t="s">
        <v>1289</v>
      </c>
      <c r="H19" s="164" t="s">
        <v>1290</v>
      </c>
      <c r="I19" s="164" t="s">
        <v>1291</v>
      </c>
    </row>
    <row r="20" spans="1:11" x14ac:dyDescent="0.2">
      <c r="A20" s="153" t="s">
        <v>1292</v>
      </c>
      <c r="B20" s="165"/>
      <c r="C20" s="166">
        <v>1000000000</v>
      </c>
      <c r="D20" s="167">
        <v>1420000000</v>
      </c>
      <c r="E20" s="168">
        <v>43753</v>
      </c>
      <c r="F20" s="169">
        <v>44119</v>
      </c>
      <c r="G20" s="170">
        <v>3.7499999999999999E-3</v>
      </c>
      <c r="H20" s="171" t="s">
        <v>1293</v>
      </c>
      <c r="I20" s="171" t="s">
        <v>1294</v>
      </c>
      <c r="J20" s="172"/>
      <c r="K20" s="172"/>
    </row>
    <row r="21" spans="1:11" x14ac:dyDescent="0.2">
      <c r="A21" s="153" t="s">
        <v>1295</v>
      </c>
      <c r="B21" s="165"/>
      <c r="C21" s="166">
        <v>1000000000</v>
      </c>
      <c r="D21" s="167">
        <v>1404000000</v>
      </c>
      <c r="E21" s="168">
        <v>43858</v>
      </c>
      <c r="F21" s="169">
        <v>44224</v>
      </c>
      <c r="G21" s="170">
        <v>2.5000000000000001E-3</v>
      </c>
      <c r="H21" s="171" t="s">
        <v>1293</v>
      </c>
      <c r="I21" s="171" t="s">
        <v>1294</v>
      </c>
      <c r="J21" s="172"/>
      <c r="K21" s="172"/>
    </row>
    <row r="22" spans="1:11" x14ac:dyDescent="0.2">
      <c r="A22" s="153" t="s">
        <v>1296</v>
      </c>
      <c r="B22" s="165"/>
      <c r="C22" s="173">
        <v>300000000</v>
      </c>
      <c r="D22" s="167">
        <v>288570000</v>
      </c>
      <c r="E22" s="168">
        <v>43994</v>
      </c>
      <c r="F22" s="169">
        <v>44359</v>
      </c>
      <c r="G22" s="174" t="s">
        <v>1297</v>
      </c>
      <c r="H22" s="171" t="s">
        <v>1298</v>
      </c>
      <c r="I22" s="171" t="s">
        <v>1294</v>
      </c>
      <c r="J22" s="172"/>
      <c r="K22" s="172"/>
    </row>
    <row r="23" spans="1:11" x14ac:dyDescent="0.2">
      <c r="A23" s="153" t="s">
        <v>1299</v>
      </c>
      <c r="B23" s="165"/>
      <c r="C23" s="175">
        <v>1200000000</v>
      </c>
      <c r="D23" s="167">
        <v>1529880000</v>
      </c>
      <c r="E23" s="168">
        <v>44033</v>
      </c>
      <c r="F23" s="169">
        <v>44398</v>
      </c>
      <c r="G23" s="174">
        <v>2.2499999999999999E-2</v>
      </c>
      <c r="H23" s="171" t="s">
        <v>1293</v>
      </c>
      <c r="I23" s="171" t="s">
        <v>1294</v>
      </c>
      <c r="J23" s="172"/>
      <c r="K23" s="172"/>
    </row>
    <row r="24" spans="1:11" x14ac:dyDescent="0.2">
      <c r="A24" s="153" t="s">
        <v>1300</v>
      </c>
      <c r="B24" s="165"/>
      <c r="C24" s="176">
        <v>350000000</v>
      </c>
      <c r="D24" s="167">
        <v>469675000</v>
      </c>
      <c r="E24" s="168">
        <v>46013</v>
      </c>
      <c r="F24" s="169">
        <v>46378</v>
      </c>
      <c r="G24" s="170">
        <v>1.25E-3</v>
      </c>
      <c r="H24" s="171" t="s">
        <v>1293</v>
      </c>
      <c r="I24" s="171" t="s">
        <v>1294</v>
      </c>
      <c r="J24" s="172"/>
      <c r="K24" s="172"/>
    </row>
    <row r="25" spans="1:11" x14ac:dyDescent="0.2">
      <c r="A25" s="153" t="s">
        <v>1301</v>
      </c>
      <c r="B25" s="165"/>
      <c r="C25" s="173">
        <v>400000000</v>
      </c>
      <c r="D25" s="167">
        <v>392360000</v>
      </c>
      <c r="E25" s="168">
        <v>44305</v>
      </c>
      <c r="F25" s="169">
        <v>44670</v>
      </c>
      <c r="G25" s="178" t="s">
        <v>1302</v>
      </c>
      <c r="H25" s="171" t="s">
        <v>1298</v>
      </c>
      <c r="I25" s="171" t="s">
        <v>1294</v>
      </c>
      <c r="J25" s="172"/>
      <c r="K25" s="172"/>
    </row>
    <row r="26" spans="1:11" x14ac:dyDescent="0.2">
      <c r="A26" s="153" t="s">
        <v>1303</v>
      </c>
      <c r="B26" s="165"/>
      <c r="C26" s="166">
        <v>1250000000</v>
      </c>
      <c r="D26" s="167">
        <v>1792100000</v>
      </c>
      <c r="E26" s="168">
        <v>44767</v>
      </c>
      <c r="F26" s="169">
        <v>45132</v>
      </c>
      <c r="G26" s="170">
        <v>0</v>
      </c>
      <c r="H26" s="171" t="s">
        <v>1293</v>
      </c>
      <c r="I26" s="171" t="s">
        <v>1294</v>
      </c>
      <c r="J26" s="172"/>
      <c r="K26" s="172"/>
    </row>
    <row r="27" spans="1:11" x14ac:dyDescent="0.2">
      <c r="A27" s="153" t="s">
        <v>1304</v>
      </c>
      <c r="B27" s="165"/>
      <c r="C27" s="177">
        <v>75000000</v>
      </c>
      <c r="D27" s="167">
        <v>119955000</v>
      </c>
      <c r="E27" s="168">
        <v>44494</v>
      </c>
      <c r="F27" s="169">
        <v>44859</v>
      </c>
      <c r="G27" s="170">
        <v>1.06E-2</v>
      </c>
      <c r="H27" s="171" t="s">
        <v>1293</v>
      </c>
      <c r="I27" s="171" t="s">
        <v>1294</v>
      </c>
      <c r="J27" s="172"/>
      <c r="K27" s="172"/>
    </row>
    <row r="28" spans="1:11" x14ac:dyDescent="0.2">
      <c r="A28" s="153" t="s">
        <v>1305</v>
      </c>
      <c r="B28" s="165"/>
      <c r="C28" s="166">
        <v>49000000</v>
      </c>
      <c r="D28" s="167">
        <v>70520800</v>
      </c>
      <c r="E28" s="168">
        <v>44495</v>
      </c>
      <c r="F28" s="169">
        <v>44860</v>
      </c>
      <c r="G28" s="170">
        <v>0</v>
      </c>
      <c r="H28" s="171" t="s">
        <v>1293</v>
      </c>
      <c r="I28" s="171" t="s">
        <v>1294</v>
      </c>
      <c r="J28" s="172"/>
      <c r="K28" s="172"/>
    </row>
    <row r="29" spans="1:11" x14ac:dyDescent="0.2">
      <c r="A29" s="179" t="s">
        <v>1306</v>
      </c>
      <c r="B29" s="165"/>
      <c r="C29" s="177">
        <v>625000000</v>
      </c>
      <c r="D29" s="167">
        <v>1042810000</v>
      </c>
      <c r="E29" s="168">
        <v>44571</v>
      </c>
      <c r="F29" s="169">
        <v>44936</v>
      </c>
      <c r="G29" s="170" t="s">
        <v>1307</v>
      </c>
      <c r="H29" s="171" t="s">
        <v>1298</v>
      </c>
      <c r="I29" s="171" t="s">
        <v>1294</v>
      </c>
      <c r="J29" s="172"/>
      <c r="K29" s="172"/>
    </row>
    <row r="30" spans="1:11" x14ac:dyDescent="0.2">
      <c r="A30" s="179" t="s">
        <v>1308</v>
      </c>
      <c r="B30" s="165"/>
      <c r="C30" s="177">
        <v>525000000</v>
      </c>
      <c r="D30" s="167">
        <v>872025000</v>
      </c>
      <c r="E30" s="168">
        <v>44742</v>
      </c>
      <c r="F30" s="169">
        <v>45107</v>
      </c>
      <c r="G30" s="170">
        <v>1.125E-2</v>
      </c>
      <c r="H30" s="171" t="s">
        <v>1293</v>
      </c>
      <c r="I30" s="171" t="s">
        <v>1294</v>
      </c>
      <c r="J30" s="172"/>
      <c r="K30" s="172"/>
    </row>
    <row r="31" spans="1:11" x14ac:dyDescent="0.2">
      <c r="A31" s="179" t="s">
        <v>1309</v>
      </c>
      <c r="B31" s="165"/>
      <c r="C31" s="175">
        <v>1750000000</v>
      </c>
      <c r="D31" s="167">
        <v>2203075000</v>
      </c>
      <c r="E31" s="168">
        <v>44769</v>
      </c>
      <c r="F31" s="169">
        <v>45134</v>
      </c>
      <c r="G31" s="170">
        <v>2.35E-2</v>
      </c>
      <c r="H31" s="171" t="s">
        <v>1293</v>
      </c>
      <c r="I31" s="171" t="s">
        <v>1294</v>
      </c>
      <c r="J31" s="172"/>
      <c r="K31" s="172"/>
    </row>
    <row r="32" spans="1:11" x14ac:dyDescent="0.2">
      <c r="A32" s="179" t="s">
        <v>1310</v>
      </c>
      <c r="B32" s="165"/>
      <c r="C32" s="173">
        <v>700000000</v>
      </c>
      <c r="D32" s="167">
        <v>701540000</v>
      </c>
      <c r="E32" s="168">
        <v>44172</v>
      </c>
      <c r="F32" s="169">
        <v>44537</v>
      </c>
      <c r="G32" s="174" t="s">
        <v>1311</v>
      </c>
      <c r="H32" s="171" t="s">
        <v>1298</v>
      </c>
      <c r="I32" s="171" t="s">
        <v>1294</v>
      </c>
      <c r="J32" s="172"/>
      <c r="K32" s="172"/>
    </row>
    <row r="33" spans="1:256" x14ac:dyDescent="0.2">
      <c r="A33" s="179" t="s">
        <v>1312</v>
      </c>
      <c r="C33" s="166">
        <v>1250000000</v>
      </c>
      <c r="D33" s="167">
        <v>1907875000</v>
      </c>
      <c r="E33" s="168">
        <v>44950</v>
      </c>
      <c r="F33" s="169">
        <v>45315</v>
      </c>
      <c r="G33" s="170">
        <v>2.5000000000000001E-3</v>
      </c>
      <c r="H33" s="171" t="s">
        <v>1293</v>
      </c>
      <c r="I33" s="171" t="s">
        <v>1294</v>
      </c>
      <c r="J33" s="172"/>
      <c r="K33" s="172"/>
    </row>
    <row r="34" spans="1:256" x14ac:dyDescent="0.2">
      <c r="A34" s="179" t="s">
        <v>1313</v>
      </c>
      <c r="C34" s="176">
        <v>250000000</v>
      </c>
      <c r="D34" s="167">
        <v>327615000</v>
      </c>
      <c r="E34" s="168">
        <v>45777</v>
      </c>
      <c r="F34" s="169">
        <v>46142</v>
      </c>
      <c r="G34" s="170">
        <v>1E-3</v>
      </c>
      <c r="H34" s="171" t="s">
        <v>1293</v>
      </c>
      <c r="I34" s="171" t="s">
        <v>1294</v>
      </c>
      <c r="J34" s="172"/>
      <c r="K34" s="172"/>
    </row>
    <row r="35" spans="1:256" x14ac:dyDescent="0.2">
      <c r="A35" s="179" t="s">
        <v>1314</v>
      </c>
      <c r="C35" s="175">
        <v>1750000000</v>
      </c>
      <c r="D35" s="167">
        <v>2329250000</v>
      </c>
      <c r="E35" s="168">
        <v>44374</v>
      </c>
      <c r="F35" s="169">
        <v>44739</v>
      </c>
      <c r="G35" s="170">
        <v>3.15E-2</v>
      </c>
      <c r="H35" s="171" t="s">
        <v>1293</v>
      </c>
      <c r="I35" s="171" t="s">
        <v>1294</v>
      </c>
      <c r="J35" s="172"/>
      <c r="K35" s="172"/>
    </row>
    <row r="36" spans="1:256" ht="3.75" customHeight="1" x14ac:dyDescent="0.2">
      <c r="B36" s="165"/>
      <c r="C36" s="173"/>
      <c r="D36" s="167"/>
      <c r="E36" s="168"/>
      <c r="F36" s="169"/>
      <c r="G36" s="178"/>
      <c r="H36" s="171"/>
      <c r="I36" s="171"/>
    </row>
    <row r="37" spans="1:256" ht="13.5" thickBot="1" x14ac:dyDescent="0.25">
      <c r="A37" s="155" t="s">
        <v>94</v>
      </c>
      <c r="B37" s="155"/>
      <c r="C37" s="180"/>
      <c r="D37" s="181">
        <v>16871250800</v>
      </c>
      <c r="E37" s="162"/>
      <c r="F37" s="162"/>
      <c r="G37" s="155"/>
      <c r="H37" s="182"/>
      <c r="J37" s="172"/>
    </row>
    <row r="38" spans="1:256" ht="5.25" customHeight="1" thickTop="1" x14ac:dyDescent="0.2">
      <c r="C38" s="183"/>
      <c r="D38" s="184"/>
      <c r="H38" s="185"/>
    </row>
    <row r="39" spans="1:256" ht="12.75" customHeight="1" x14ac:dyDescent="0.2">
      <c r="A39" s="186" t="s">
        <v>1315</v>
      </c>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c r="AM39" s="186"/>
      <c r="AN39" s="186"/>
      <c r="AO39" s="186"/>
      <c r="AP39" s="186"/>
      <c r="AQ39" s="186"/>
      <c r="AR39" s="186"/>
      <c r="AS39" s="186"/>
      <c r="AT39" s="186"/>
      <c r="AU39" s="186"/>
      <c r="AV39" s="186"/>
      <c r="AW39" s="186"/>
      <c r="AX39" s="186"/>
      <c r="AY39" s="186"/>
      <c r="AZ39" s="186"/>
      <c r="BA39" s="186"/>
      <c r="BB39" s="186"/>
      <c r="BC39" s="186"/>
      <c r="BD39" s="186"/>
      <c r="BE39" s="186"/>
      <c r="BF39" s="186"/>
      <c r="BG39" s="186"/>
      <c r="BH39" s="186"/>
      <c r="BI39" s="186"/>
      <c r="BJ39" s="186"/>
      <c r="BK39" s="186"/>
      <c r="BL39" s="186"/>
      <c r="BM39" s="186"/>
      <c r="BN39" s="186"/>
      <c r="BO39" s="186"/>
      <c r="BP39" s="186"/>
      <c r="BQ39" s="186"/>
      <c r="BR39" s="186"/>
      <c r="BS39" s="186"/>
      <c r="BT39" s="186"/>
      <c r="BU39" s="186"/>
      <c r="BV39" s="186"/>
      <c r="BW39" s="186"/>
      <c r="BX39" s="186"/>
      <c r="BY39" s="186"/>
      <c r="BZ39" s="186"/>
      <c r="CA39" s="186"/>
      <c r="CB39" s="186"/>
      <c r="CC39" s="186"/>
      <c r="CD39" s="186"/>
      <c r="CE39" s="186"/>
      <c r="CF39" s="186"/>
      <c r="CG39" s="186"/>
      <c r="CH39" s="186"/>
      <c r="CI39" s="186"/>
      <c r="CJ39" s="186"/>
      <c r="CK39" s="186"/>
      <c r="CL39" s="186"/>
      <c r="CM39" s="186"/>
      <c r="CN39" s="186"/>
      <c r="CO39" s="186"/>
      <c r="CP39" s="186"/>
      <c r="CQ39" s="186"/>
      <c r="CR39" s="186"/>
      <c r="CS39" s="186"/>
      <c r="CT39" s="186"/>
      <c r="CU39" s="186"/>
      <c r="CV39" s="186"/>
      <c r="CW39" s="186"/>
      <c r="CX39" s="186"/>
      <c r="CY39" s="186"/>
      <c r="CZ39" s="186"/>
      <c r="DA39" s="186"/>
      <c r="DB39" s="186"/>
      <c r="DC39" s="186"/>
      <c r="DD39" s="186"/>
      <c r="DE39" s="186"/>
      <c r="DF39" s="186"/>
      <c r="DG39" s="186"/>
      <c r="DH39" s="186"/>
      <c r="DI39" s="186"/>
      <c r="DJ39" s="186"/>
      <c r="DK39" s="186"/>
      <c r="DL39" s="186"/>
      <c r="DM39" s="186"/>
      <c r="DN39" s="186"/>
      <c r="DO39" s="186"/>
      <c r="DP39" s="186"/>
      <c r="DQ39" s="186"/>
      <c r="DR39" s="186"/>
      <c r="DS39" s="186"/>
      <c r="DT39" s="186"/>
      <c r="DU39" s="186"/>
      <c r="DV39" s="186"/>
      <c r="DW39" s="186"/>
      <c r="DX39" s="186"/>
      <c r="DY39" s="186"/>
      <c r="DZ39" s="186"/>
      <c r="EA39" s="186"/>
      <c r="EB39" s="186"/>
      <c r="EC39" s="186"/>
      <c r="ED39" s="186"/>
      <c r="EE39" s="186"/>
      <c r="EF39" s="186"/>
      <c r="EG39" s="186"/>
      <c r="EH39" s="186"/>
      <c r="EI39" s="186"/>
      <c r="EJ39" s="186"/>
      <c r="EK39" s="186"/>
      <c r="EL39" s="186"/>
      <c r="EM39" s="186"/>
      <c r="EN39" s="186"/>
      <c r="EO39" s="186"/>
      <c r="EP39" s="186"/>
      <c r="EQ39" s="186"/>
      <c r="ER39" s="186"/>
      <c r="ES39" s="186"/>
      <c r="ET39" s="186"/>
      <c r="EU39" s="186"/>
      <c r="EV39" s="186"/>
      <c r="EW39" s="186"/>
      <c r="EX39" s="186"/>
      <c r="EY39" s="186"/>
      <c r="EZ39" s="186"/>
      <c r="FA39" s="186"/>
      <c r="FB39" s="186"/>
      <c r="FC39" s="186"/>
      <c r="FD39" s="186"/>
      <c r="FE39" s="186"/>
      <c r="FF39" s="186"/>
      <c r="FG39" s="186"/>
      <c r="FH39" s="186"/>
      <c r="FI39" s="186"/>
      <c r="FJ39" s="186"/>
      <c r="FK39" s="186"/>
      <c r="FL39" s="186"/>
      <c r="FM39" s="186"/>
      <c r="FN39" s="186"/>
      <c r="FO39" s="186"/>
      <c r="FP39" s="186"/>
      <c r="FQ39" s="186"/>
      <c r="FR39" s="186"/>
      <c r="FS39" s="186"/>
      <c r="FT39" s="186"/>
      <c r="FU39" s="186"/>
      <c r="FV39" s="186"/>
      <c r="FW39" s="186"/>
      <c r="FX39" s="186"/>
      <c r="FY39" s="186"/>
      <c r="FZ39" s="186"/>
      <c r="GA39" s="186"/>
      <c r="GB39" s="186"/>
      <c r="GC39" s="186"/>
      <c r="GD39" s="186"/>
      <c r="GE39" s="186"/>
      <c r="GF39" s="186"/>
      <c r="GG39" s="186"/>
      <c r="GH39" s="186"/>
      <c r="GI39" s="186"/>
      <c r="GJ39" s="186"/>
      <c r="GK39" s="186"/>
      <c r="GL39" s="186"/>
      <c r="GM39" s="186"/>
      <c r="GN39" s="186"/>
      <c r="GO39" s="186"/>
      <c r="GP39" s="186"/>
      <c r="GQ39" s="186"/>
      <c r="GR39" s="186"/>
      <c r="GS39" s="186"/>
      <c r="GT39" s="186"/>
      <c r="GU39" s="186"/>
      <c r="GV39" s="186"/>
      <c r="GW39" s="186"/>
      <c r="GX39" s="186"/>
      <c r="GY39" s="186"/>
      <c r="GZ39" s="186"/>
      <c r="HA39" s="186"/>
      <c r="HB39" s="186"/>
      <c r="HC39" s="186"/>
      <c r="HD39" s="186"/>
      <c r="HE39" s="186"/>
      <c r="HF39" s="186"/>
      <c r="HG39" s="186"/>
      <c r="HH39" s="186"/>
      <c r="HI39" s="186"/>
      <c r="HJ39" s="186"/>
      <c r="HK39" s="186"/>
      <c r="HL39" s="186"/>
      <c r="HM39" s="186"/>
      <c r="HN39" s="186"/>
      <c r="HO39" s="186"/>
      <c r="HP39" s="186"/>
      <c r="HQ39" s="186"/>
      <c r="HR39" s="186"/>
      <c r="HS39" s="186"/>
      <c r="HT39" s="186"/>
      <c r="HU39" s="186"/>
      <c r="HV39" s="186"/>
      <c r="HW39" s="186"/>
      <c r="HX39" s="186"/>
      <c r="HY39" s="186"/>
      <c r="HZ39" s="186"/>
      <c r="IA39" s="186"/>
      <c r="IB39" s="186"/>
      <c r="IC39" s="186"/>
      <c r="ID39" s="186"/>
      <c r="IE39" s="186"/>
      <c r="IF39" s="186"/>
      <c r="IG39" s="186"/>
      <c r="IH39" s="186"/>
      <c r="II39" s="186"/>
      <c r="IJ39" s="186"/>
      <c r="IK39" s="186"/>
      <c r="IL39" s="186"/>
      <c r="IM39" s="186"/>
      <c r="IN39" s="186"/>
      <c r="IO39" s="186"/>
      <c r="IP39" s="186"/>
      <c r="IQ39" s="186"/>
      <c r="IR39" s="186"/>
      <c r="IS39" s="186"/>
      <c r="IT39" s="186"/>
      <c r="IU39" s="186"/>
      <c r="IV39" s="186"/>
    </row>
    <row r="40" spans="1:256" ht="12.75" customHeight="1" x14ac:dyDescent="0.2">
      <c r="A40" s="187" t="s">
        <v>1316</v>
      </c>
      <c r="B40" s="187"/>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c r="BA40" s="187"/>
      <c r="BB40" s="187"/>
      <c r="BC40" s="187"/>
      <c r="BD40" s="187"/>
      <c r="BE40" s="187"/>
      <c r="BF40" s="187"/>
      <c r="BG40" s="187"/>
      <c r="BH40" s="187"/>
      <c r="BI40" s="187"/>
      <c r="BJ40" s="187"/>
      <c r="BK40" s="187"/>
      <c r="BL40" s="187"/>
      <c r="BM40" s="187"/>
      <c r="BN40" s="187"/>
      <c r="BO40" s="187"/>
      <c r="BP40" s="187"/>
      <c r="BQ40" s="187"/>
      <c r="BR40" s="187"/>
      <c r="BS40" s="187"/>
      <c r="BT40" s="187"/>
      <c r="BU40" s="187"/>
      <c r="BV40" s="187"/>
      <c r="BW40" s="187"/>
      <c r="BX40" s="187"/>
      <c r="BY40" s="187"/>
      <c r="BZ40" s="187"/>
      <c r="CA40" s="187"/>
      <c r="CB40" s="187"/>
      <c r="CC40" s="187"/>
      <c r="CD40" s="187"/>
      <c r="CE40" s="187"/>
      <c r="CF40" s="187"/>
      <c r="CG40" s="187"/>
      <c r="CH40" s="187"/>
      <c r="CI40" s="187"/>
      <c r="CJ40" s="187"/>
      <c r="CK40" s="187"/>
      <c r="CL40" s="187"/>
      <c r="CM40" s="187"/>
      <c r="CN40" s="187"/>
      <c r="CO40" s="187"/>
      <c r="CP40" s="187"/>
      <c r="CQ40" s="187"/>
      <c r="CR40" s="187"/>
      <c r="CS40" s="187"/>
      <c r="CT40" s="187"/>
      <c r="CU40" s="187"/>
      <c r="CV40" s="187"/>
      <c r="CW40" s="187"/>
      <c r="CX40" s="187"/>
      <c r="CY40" s="187"/>
      <c r="CZ40" s="187"/>
      <c r="DA40" s="187"/>
      <c r="DB40" s="187"/>
      <c r="DC40" s="187"/>
      <c r="DD40" s="187"/>
      <c r="DE40" s="187"/>
      <c r="DF40" s="187"/>
      <c r="DG40" s="187"/>
      <c r="DH40" s="187"/>
      <c r="DI40" s="187"/>
      <c r="DJ40" s="187"/>
      <c r="DK40" s="187"/>
      <c r="DL40" s="187"/>
      <c r="DM40" s="187"/>
      <c r="DN40" s="187"/>
      <c r="DO40" s="187"/>
      <c r="DP40" s="187"/>
      <c r="DQ40" s="187"/>
      <c r="DR40" s="187"/>
      <c r="DS40" s="187"/>
      <c r="DT40" s="187"/>
      <c r="DU40" s="187"/>
      <c r="DV40" s="187"/>
      <c r="DW40" s="187"/>
      <c r="DX40" s="187"/>
      <c r="DY40" s="187"/>
      <c r="DZ40" s="187"/>
      <c r="EA40" s="187"/>
      <c r="EB40" s="187"/>
      <c r="EC40" s="187"/>
      <c r="ED40" s="187"/>
      <c r="EE40" s="187"/>
      <c r="EF40" s="187"/>
      <c r="EG40" s="187"/>
      <c r="EH40" s="187"/>
      <c r="EI40" s="187"/>
      <c r="EJ40" s="187"/>
      <c r="EK40" s="187"/>
      <c r="EL40" s="187"/>
      <c r="EM40" s="187"/>
      <c r="EN40" s="187"/>
      <c r="EO40" s="187"/>
      <c r="EP40" s="187"/>
      <c r="EQ40" s="187"/>
      <c r="ER40" s="187"/>
      <c r="ES40" s="187"/>
      <c r="ET40" s="187"/>
      <c r="EU40" s="187"/>
      <c r="EV40" s="187"/>
      <c r="EW40" s="187"/>
      <c r="EX40" s="187"/>
      <c r="EY40" s="187"/>
      <c r="EZ40" s="187"/>
      <c r="FA40" s="187"/>
      <c r="FB40" s="187"/>
      <c r="FC40" s="187"/>
      <c r="FD40" s="187"/>
      <c r="FE40" s="187"/>
      <c r="FF40" s="187"/>
      <c r="FG40" s="187"/>
      <c r="FH40" s="187"/>
      <c r="FI40" s="187"/>
      <c r="FJ40" s="187"/>
      <c r="FK40" s="187"/>
      <c r="FL40" s="187"/>
      <c r="FM40" s="187"/>
      <c r="FN40" s="187"/>
      <c r="FO40" s="187"/>
      <c r="FP40" s="187"/>
      <c r="FQ40" s="187"/>
      <c r="FR40" s="187"/>
      <c r="FS40" s="187"/>
      <c r="FT40" s="187"/>
      <c r="FU40" s="187"/>
      <c r="FV40" s="187"/>
      <c r="FW40" s="187"/>
      <c r="FX40" s="187"/>
      <c r="FY40" s="187"/>
      <c r="FZ40" s="187"/>
      <c r="GA40" s="187"/>
      <c r="GB40" s="187"/>
      <c r="GC40" s="187"/>
      <c r="GD40" s="187"/>
      <c r="GE40" s="187"/>
      <c r="GF40" s="187"/>
      <c r="GG40" s="187"/>
      <c r="GH40" s="187"/>
      <c r="GI40" s="187"/>
      <c r="GJ40" s="187"/>
      <c r="GK40" s="187"/>
      <c r="GL40" s="187"/>
      <c r="GM40" s="187"/>
      <c r="GN40" s="187"/>
      <c r="GO40" s="187"/>
      <c r="GP40" s="187"/>
      <c r="GQ40" s="187"/>
      <c r="GR40" s="187"/>
      <c r="GS40" s="187"/>
      <c r="GT40" s="187"/>
      <c r="GU40" s="187"/>
      <c r="GV40" s="187"/>
      <c r="GW40" s="187"/>
      <c r="GX40" s="187"/>
      <c r="GY40" s="187"/>
      <c r="GZ40" s="187"/>
      <c r="HA40" s="187"/>
      <c r="HB40" s="187"/>
      <c r="HC40" s="187"/>
      <c r="HD40" s="187"/>
      <c r="HE40" s="187"/>
      <c r="HF40" s="187"/>
      <c r="HG40" s="187"/>
      <c r="HH40" s="187"/>
      <c r="HI40" s="187"/>
      <c r="HJ40" s="187"/>
      <c r="HK40" s="187"/>
      <c r="HL40" s="187"/>
      <c r="HM40" s="187"/>
      <c r="HN40" s="187"/>
      <c r="HO40" s="187"/>
      <c r="HP40" s="187"/>
      <c r="HQ40" s="187"/>
      <c r="HR40" s="187"/>
      <c r="HS40" s="187"/>
      <c r="HT40" s="187"/>
      <c r="HU40" s="187"/>
      <c r="HV40" s="187"/>
      <c r="HW40" s="187"/>
      <c r="HX40" s="187"/>
      <c r="HY40" s="187"/>
      <c r="HZ40" s="187"/>
      <c r="IA40" s="187"/>
      <c r="IB40" s="187"/>
      <c r="IC40" s="187"/>
      <c r="ID40" s="187"/>
      <c r="IE40" s="187"/>
      <c r="IF40" s="187"/>
      <c r="IG40" s="187"/>
      <c r="IH40" s="187"/>
      <c r="II40" s="187"/>
      <c r="IJ40" s="187"/>
      <c r="IK40" s="187"/>
      <c r="IL40" s="187"/>
      <c r="IM40" s="187"/>
      <c r="IN40" s="187"/>
      <c r="IO40" s="187"/>
      <c r="IP40" s="187"/>
      <c r="IQ40" s="187"/>
      <c r="IR40" s="187"/>
      <c r="IS40" s="187"/>
      <c r="IT40" s="187"/>
      <c r="IU40" s="187"/>
      <c r="IV40" s="187"/>
    </row>
    <row r="41" spans="1:256" ht="8.25" customHeight="1" x14ac:dyDescent="0.2">
      <c r="C41" s="183"/>
      <c r="D41" s="184"/>
      <c r="H41" s="185"/>
    </row>
    <row r="42" spans="1:256" x14ac:dyDescent="0.2">
      <c r="A42" s="188" t="s">
        <v>1317</v>
      </c>
      <c r="H42" s="185"/>
    </row>
    <row r="43" spans="1:256" x14ac:dyDescent="0.2">
      <c r="A43" s="186" t="s">
        <v>1318</v>
      </c>
      <c r="B43" s="186"/>
      <c r="C43" s="186" t="s">
        <v>1319</v>
      </c>
      <c r="H43" s="185"/>
    </row>
    <row r="44" spans="1:256" x14ac:dyDescent="0.2">
      <c r="A44" s="186" t="s">
        <v>1320</v>
      </c>
      <c r="B44" s="186"/>
      <c r="C44" s="186"/>
      <c r="H44" s="185"/>
    </row>
    <row r="45" spans="1:256" x14ac:dyDescent="0.2">
      <c r="A45" s="186" t="s">
        <v>1321</v>
      </c>
      <c r="B45" s="186"/>
      <c r="C45" s="186"/>
      <c r="H45" s="185"/>
    </row>
    <row r="46" spans="1:256" x14ac:dyDescent="0.2">
      <c r="A46" s="186" t="s">
        <v>1322</v>
      </c>
      <c r="B46" s="186"/>
      <c r="C46" s="186"/>
      <c r="H46" s="185"/>
    </row>
    <row r="47" spans="1:256" x14ac:dyDescent="0.2">
      <c r="A47" s="186" t="s">
        <v>1323</v>
      </c>
      <c r="B47" s="186"/>
      <c r="C47" s="186"/>
      <c r="H47" s="185"/>
    </row>
    <row r="48" spans="1:256" ht="5.0999999999999996" customHeight="1" x14ac:dyDescent="0.2">
      <c r="A48" s="186"/>
      <c r="B48" s="186"/>
      <c r="C48" s="186"/>
      <c r="H48" s="185"/>
    </row>
    <row r="49" spans="1:8" x14ac:dyDescent="0.2">
      <c r="A49" s="186" t="s">
        <v>1324</v>
      </c>
      <c r="B49" s="186"/>
      <c r="C49" s="186" t="s">
        <v>1325</v>
      </c>
    </row>
    <row r="50" spans="1:8" ht="5.0999999999999996" customHeight="1" x14ac:dyDescent="0.2">
      <c r="A50" s="186"/>
      <c r="B50" s="186"/>
      <c r="C50" s="186"/>
    </row>
    <row r="51" spans="1:8" x14ac:dyDescent="0.2">
      <c r="A51" s="186" t="s">
        <v>1326</v>
      </c>
      <c r="B51" s="186"/>
      <c r="C51" s="186" t="s">
        <v>1327</v>
      </c>
    </row>
    <row r="52" spans="1:8" ht="5.0999999999999996" customHeight="1" x14ac:dyDescent="0.2">
      <c r="A52" s="186"/>
      <c r="B52" s="186"/>
      <c r="C52" s="186"/>
    </row>
    <row r="53" spans="1:8" x14ac:dyDescent="0.2">
      <c r="A53" s="186" t="s">
        <v>1328</v>
      </c>
      <c r="B53" s="186"/>
      <c r="C53" s="186" t="s">
        <v>1329</v>
      </c>
    </row>
    <row r="54" spans="1:8" ht="5.0999999999999996" customHeight="1" x14ac:dyDescent="0.2">
      <c r="A54" s="186"/>
      <c r="B54" s="186"/>
      <c r="C54" s="186"/>
    </row>
    <row r="55" spans="1:8" x14ac:dyDescent="0.2">
      <c r="A55" s="186" t="s">
        <v>1330</v>
      </c>
      <c r="B55" s="186"/>
      <c r="C55" s="165" t="s">
        <v>1331</v>
      </c>
    </row>
    <row r="56" spans="1:8" x14ac:dyDescent="0.2">
      <c r="A56" s="186" t="s">
        <v>1332</v>
      </c>
      <c r="B56" s="186"/>
      <c r="C56" s="186"/>
    </row>
    <row r="57" spans="1:8" ht="5.0999999999999996" customHeight="1" x14ac:dyDescent="0.2">
      <c r="A57" s="186"/>
      <c r="B57" s="186"/>
      <c r="C57" s="186"/>
    </row>
    <row r="58" spans="1:8" x14ac:dyDescent="0.2">
      <c r="A58" s="186" t="s">
        <v>1333</v>
      </c>
      <c r="B58" s="186"/>
      <c r="C58" s="186" t="s">
        <v>1334</v>
      </c>
    </row>
    <row r="59" spans="1:8" x14ac:dyDescent="0.2">
      <c r="A59" s="186"/>
      <c r="B59" s="186"/>
      <c r="C59" s="186" t="s">
        <v>1335</v>
      </c>
    </row>
    <row r="60" spans="1:8" x14ac:dyDescent="0.2">
      <c r="A60" s="186"/>
      <c r="B60" s="186"/>
      <c r="C60" s="186" t="s">
        <v>1336</v>
      </c>
    </row>
    <row r="61" spans="1:8" ht="5.25" customHeight="1" x14ac:dyDescent="0.2"/>
    <row r="62" spans="1:8" x14ac:dyDescent="0.2">
      <c r="A62" s="188" t="s">
        <v>1337</v>
      </c>
      <c r="E62" s="179"/>
      <c r="F62" s="179"/>
      <c r="G62" s="179"/>
      <c r="H62" s="179"/>
    </row>
    <row r="63" spans="1:8" x14ac:dyDescent="0.2">
      <c r="D63" s="189" t="s">
        <v>1338</v>
      </c>
      <c r="E63" s="189" t="s">
        <v>1339</v>
      </c>
      <c r="F63" s="189" t="s">
        <v>1340</v>
      </c>
      <c r="G63" s="190" t="s">
        <v>1341</v>
      </c>
      <c r="H63" s="179"/>
    </row>
    <row r="64" spans="1:8" ht="4.5" customHeight="1" x14ac:dyDescent="0.2">
      <c r="D64" s="191"/>
      <c r="E64" s="191"/>
      <c r="F64" s="191"/>
      <c r="G64" s="190"/>
      <c r="H64" s="179"/>
    </row>
    <row r="65" spans="1:12" ht="14.25" x14ac:dyDescent="0.2">
      <c r="A65" s="179" t="s">
        <v>1342</v>
      </c>
      <c r="D65" s="192" t="s">
        <v>1343</v>
      </c>
      <c r="E65" s="193" t="s">
        <v>1344</v>
      </c>
      <c r="F65" s="193" t="s">
        <v>1345</v>
      </c>
      <c r="G65" s="194" t="s">
        <v>1346</v>
      </c>
      <c r="H65" s="179"/>
    </row>
    <row r="66" spans="1:12" x14ac:dyDescent="0.2">
      <c r="A66" s="179" t="s">
        <v>1347</v>
      </c>
      <c r="D66" s="192" t="s">
        <v>1348</v>
      </c>
      <c r="E66" s="193" t="s">
        <v>1349</v>
      </c>
      <c r="F66" s="193" t="s">
        <v>1350</v>
      </c>
      <c r="G66" s="194" t="s">
        <v>1351</v>
      </c>
      <c r="H66" s="179"/>
    </row>
    <row r="67" spans="1:12" x14ac:dyDescent="0.2">
      <c r="A67" s="179" t="s">
        <v>1679</v>
      </c>
      <c r="D67" s="192" t="s">
        <v>1352</v>
      </c>
      <c r="E67" s="193" t="s">
        <v>1352</v>
      </c>
      <c r="F67" s="193" t="s">
        <v>1352</v>
      </c>
      <c r="G67" s="194" t="s">
        <v>1352</v>
      </c>
      <c r="H67" s="179"/>
    </row>
    <row r="68" spans="1:12" ht="5.25" customHeight="1" x14ac:dyDescent="0.2">
      <c r="D68" s="192"/>
      <c r="E68" s="193"/>
      <c r="F68" s="193"/>
      <c r="G68" s="194"/>
      <c r="H68" s="179"/>
    </row>
    <row r="69" spans="1:12" x14ac:dyDescent="0.2">
      <c r="A69" s="153" t="s">
        <v>1315</v>
      </c>
      <c r="D69" s="192"/>
      <c r="E69" s="193"/>
      <c r="F69" s="193"/>
      <c r="G69" s="194"/>
      <c r="H69" s="179"/>
    </row>
    <row r="70" spans="1:12" x14ac:dyDescent="0.2">
      <c r="A70" s="187" t="s">
        <v>1353</v>
      </c>
      <c r="C70" s="195"/>
      <c r="D70" s="192"/>
      <c r="E70" s="193"/>
      <c r="F70" s="193"/>
      <c r="G70" s="194"/>
      <c r="H70" s="179"/>
    </row>
    <row r="71" spans="1:12" x14ac:dyDescent="0.2">
      <c r="A71" s="187"/>
      <c r="C71" s="195"/>
      <c r="D71" s="192"/>
      <c r="E71" s="193"/>
      <c r="F71" s="193"/>
      <c r="G71" s="194"/>
      <c r="H71" s="179"/>
    </row>
    <row r="72" spans="1:12" ht="3.75" customHeight="1" x14ac:dyDescent="0.2">
      <c r="C72" s="195"/>
      <c r="D72" s="192"/>
      <c r="E72" s="193"/>
      <c r="F72" s="193"/>
      <c r="G72" s="194"/>
      <c r="H72" s="179"/>
    </row>
    <row r="73" spans="1:12" ht="4.5" customHeight="1" x14ac:dyDescent="0.2">
      <c r="A73" s="187"/>
      <c r="C73" s="195"/>
      <c r="D73" s="192"/>
      <c r="E73" s="193"/>
      <c r="F73" s="193"/>
      <c r="G73" s="194"/>
      <c r="H73" s="179"/>
    </row>
    <row r="74" spans="1:12" x14ac:dyDescent="0.2">
      <c r="A74" s="188" t="s">
        <v>1354</v>
      </c>
      <c r="D74" s="196"/>
      <c r="E74" s="197"/>
      <c r="F74" s="197"/>
      <c r="G74" s="179"/>
      <c r="H74" s="179"/>
    </row>
    <row r="75" spans="1:12" x14ac:dyDescent="0.2">
      <c r="D75" s="189" t="s">
        <v>1338</v>
      </c>
      <c r="E75" s="198" t="s">
        <v>1339</v>
      </c>
      <c r="F75" s="189" t="s">
        <v>1340</v>
      </c>
      <c r="G75" s="190"/>
      <c r="L75" s="190"/>
    </row>
    <row r="76" spans="1:12" ht="6" customHeight="1" x14ac:dyDescent="0.2">
      <c r="D76" s="191"/>
      <c r="E76" s="199"/>
      <c r="F76" s="191"/>
      <c r="G76" s="190"/>
      <c r="L76" s="190"/>
    </row>
    <row r="77" spans="1:12" x14ac:dyDescent="0.2">
      <c r="A77" s="186" t="s">
        <v>1292</v>
      </c>
      <c r="B77" s="186"/>
      <c r="C77" s="195"/>
      <c r="D77" s="195" t="s">
        <v>1355</v>
      </c>
      <c r="E77" s="200"/>
      <c r="F77" s="195" t="s">
        <v>1356</v>
      </c>
      <c r="G77" s="195"/>
    </row>
    <row r="78" spans="1:12" x14ac:dyDescent="0.2">
      <c r="A78" s="186" t="s">
        <v>1295</v>
      </c>
      <c r="B78" s="186"/>
      <c r="C78" s="195"/>
      <c r="D78" s="195" t="s">
        <v>1355</v>
      </c>
      <c r="E78" s="200"/>
      <c r="F78" s="195" t="s">
        <v>1356</v>
      </c>
      <c r="G78" s="195"/>
    </row>
    <row r="79" spans="1:12" x14ac:dyDescent="0.2">
      <c r="A79" s="186" t="s">
        <v>1296</v>
      </c>
      <c r="B79" s="186"/>
      <c r="C79" s="195"/>
      <c r="D79" s="195" t="s">
        <v>1355</v>
      </c>
      <c r="E79" s="200"/>
      <c r="F79" s="195" t="s">
        <v>1356</v>
      </c>
      <c r="G79" s="195"/>
    </row>
    <row r="80" spans="1:12" x14ac:dyDescent="0.2">
      <c r="A80" s="186" t="s">
        <v>1299</v>
      </c>
      <c r="B80" s="186"/>
      <c r="C80" s="195"/>
      <c r="D80" s="195" t="s">
        <v>1355</v>
      </c>
      <c r="E80" s="200"/>
      <c r="F80" s="195" t="s">
        <v>1356</v>
      </c>
      <c r="G80" s="195"/>
    </row>
    <row r="81" spans="1:8" x14ac:dyDescent="0.2">
      <c r="A81" s="186" t="s">
        <v>1300</v>
      </c>
      <c r="B81" s="186"/>
      <c r="C81" s="195"/>
      <c r="D81" s="195" t="s">
        <v>1355</v>
      </c>
      <c r="E81" s="200"/>
      <c r="F81" s="195" t="s">
        <v>1356</v>
      </c>
      <c r="G81" s="195"/>
    </row>
    <row r="82" spans="1:8" x14ac:dyDescent="0.2">
      <c r="A82" s="186" t="s">
        <v>1301</v>
      </c>
      <c r="B82" s="186"/>
      <c r="C82" s="195"/>
      <c r="D82" s="195" t="s">
        <v>1355</v>
      </c>
      <c r="E82" s="200"/>
      <c r="F82" s="195" t="s">
        <v>1356</v>
      </c>
      <c r="G82" s="195"/>
    </row>
    <row r="83" spans="1:8" x14ac:dyDescent="0.2">
      <c r="A83" s="186" t="s">
        <v>1303</v>
      </c>
      <c r="B83" s="186"/>
      <c r="C83" s="195"/>
      <c r="D83" s="195" t="s">
        <v>1355</v>
      </c>
      <c r="E83" s="200"/>
      <c r="F83" s="195" t="s">
        <v>1356</v>
      </c>
      <c r="G83" s="195"/>
    </row>
    <row r="84" spans="1:8" x14ac:dyDescent="0.2">
      <c r="A84" s="186" t="s">
        <v>1304</v>
      </c>
      <c r="B84" s="186"/>
      <c r="C84" s="195"/>
      <c r="D84" s="195" t="s">
        <v>1355</v>
      </c>
      <c r="E84" s="200"/>
      <c r="F84" s="195" t="s">
        <v>1356</v>
      </c>
      <c r="G84" s="195"/>
    </row>
    <row r="85" spans="1:8" x14ac:dyDescent="0.2">
      <c r="A85" s="186" t="s">
        <v>1305</v>
      </c>
      <c r="B85" s="186"/>
      <c r="C85" s="195"/>
      <c r="D85" s="195" t="s">
        <v>1355</v>
      </c>
      <c r="E85" s="200"/>
      <c r="F85" s="195" t="s">
        <v>1356</v>
      </c>
      <c r="G85" s="195"/>
    </row>
    <row r="86" spans="1:8" x14ac:dyDescent="0.2">
      <c r="A86" s="186" t="s">
        <v>1306</v>
      </c>
      <c r="B86" s="186"/>
      <c r="C86" s="195"/>
      <c r="D86" s="195" t="s">
        <v>1355</v>
      </c>
      <c r="E86" s="200"/>
      <c r="F86" s="195" t="s">
        <v>1356</v>
      </c>
      <c r="G86" s="195"/>
    </row>
    <row r="87" spans="1:8" x14ac:dyDescent="0.2">
      <c r="A87" s="186" t="s">
        <v>1308</v>
      </c>
      <c r="B87" s="186"/>
      <c r="C87" s="195"/>
      <c r="D87" s="195" t="s">
        <v>1355</v>
      </c>
      <c r="E87" s="200"/>
      <c r="F87" s="195" t="s">
        <v>1356</v>
      </c>
      <c r="G87" s="195"/>
    </row>
    <row r="88" spans="1:8" x14ac:dyDescent="0.2">
      <c r="A88" s="186" t="s">
        <v>1309</v>
      </c>
      <c r="B88" s="186"/>
      <c r="C88" s="195"/>
      <c r="D88" s="195" t="s">
        <v>1355</v>
      </c>
      <c r="E88" s="200"/>
      <c r="F88" s="195" t="s">
        <v>1356</v>
      </c>
      <c r="G88" s="195"/>
    </row>
    <row r="89" spans="1:8" x14ac:dyDescent="0.2">
      <c r="A89" s="186" t="s">
        <v>1310</v>
      </c>
      <c r="B89" s="186"/>
      <c r="C89" s="195"/>
      <c r="D89" s="194" t="s">
        <v>1355</v>
      </c>
      <c r="E89" s="200"/>
      <c r="F89" s="194" t="s">
        <v>1356</v>
      </c>
      <c r="G89" s="195"/>
    </row>
    <row r="90" spans="1:8" x14ac:dyDescent="0.2">
      <c r="A90" s="186" t="s">
        <v>1312</v>
      </c>
      <c r="B90" s="186"/>
      <c r="C90" s="195"/>
      <c r="D90" s="194" t="s">
        <v>1355</v>
      </c>
      <c r="E90" s="200"/>
      <c r="F90" s="194" t="s">
        <v>1356</v>
      </c>
      <c r="G90" s="195"/>
    </row>
    <row r="91" spans="1:8" x14ac:dyDescent="0.2">
      <c r="A91" s="186" t="s">
        <v>1313</v>
      </c>
      <c r="B91" s="186"/>
      <c r="C91" s="195"/>
      <c r="D91" s="194" t="s">
        <v>1355</v>
      </c>
      <c r="E91" s="200"/>
      <c r="F91" s="194" t="s">
        <v>1356</v>
      </c>
      <c r="G91" s="195"/>
    </row>
    <row r="92" spans="1:8" x14ac:dyDescent="0.2">
      <c r="A92" s="186" t="s">
        <v>1314</v>
      </c>
      <c r="B92" s="186"/>
      <c r="C92" s="195"/>
      <c r="D92" s="194" t="s">
        <v>1355</v>
      </c>
      <c r="E92" s="200"/>
      <c r="F92" s="194" t="s">
        <v>1356</v>
      </c>
      <c r="G92" s="195"/>
    </row>
    <row r="93" spans="1:8" ht="6.75" customHeight="1" x14ac:dyDescent="0.2">
      <c r="A93" s="186"/>
      <c r="B93" s="186"/>
      <c r="C93" s="195"/>
      <c r="D93" s="195"/>
      <c r="E93" s="200"/>
      <c r="F93" s="195"/>
      <c r="G93" s="195"/>
    </row>
    <row r="94" spans="1:8" x14ac:dyDescent="0.2">
      <c r="A94" s="188" t="s">
        <v>1357</v>
      </c>
      <c r="C94" s="195"/>
      <c r="D94" s="195"/>
      <c r="E94" s="195"/>
      <c r="F94" s="195"/>
      <c r="G94" s="195"/>
    </row>
    <row r="95" spans="1:8" ht="6" customHeight="1" x14ac:dyDescent="0.2">
      <c r="A95" s="155"/>
      <c r="C95" s="195"/>
      <c r="D95" s="201"/>
      <c r="E95" s="195"/>
      <c r="F95" s="195"/>
      <c r="G95" s="195"/>
    </row>
    <row r="96" spans="1:8" s="186" customFormat="1" x14ac:dyDescent="0.2">
      <c r="A96" s="202" t="s">
        <v>1358</v>
      </c>
      <c r="B96" s="203"/>
      <c r="C96" s="163" t="s">
        <v>1359</v>
      </c>
      <c r="D96" s="204" t="s">
        <v>1360</v>
      </c>
      <c r="E96" s="205"/>
      <c r="F96" s="205"/>
      <c r="G96" s="164" t="s">
        <v>1361</v>
      </c>
      <c r="H96" s="206" t="s">
        <v>1362</v>
      </c>
    </row>
    <row r="97" spans="1:10" s="186" customFormat="1" ht="6" customHeight="1" x14ac:dyDescent="0.2">
      <c r="A97" s="203"/>
      <c r="C97" s="207"/>
      <c r="D97" s="208"/>
      <c r="E97" s="209"/>
      <c r="F97" s="209"/>
      <c r="G97" s="210"/>
      <c r="H97" s="211"/>
    </row>
    <row r="98" spans="1:10" s="186" customFormat="1" x14ac:dyDescent="0.2">
      <c r="A98" s="212"/>
      <c r="D98" s="190" t="s">
        <v>1338</v>
      </c>
      <c r="E98" s="213" t="s">
        <v>1339</v>
      </c>
      <c r="F98" s="190" t="s">
        <v>1340</v>
      </c>
      <c r="H98" s="212"/>
    </row>
    <row r="99" spans="1:10" s="186" customFormat="1" ht="13.35" customHeight="1" x14ac:dyDescent="0.2">
      <c r="A99" s="214" t="s">
        <v>1363</v>
      </c>
      <c r="B99" s="215"/>
      <c r="C99" s="201" t="s">
        <v>1364</v>
      </c>
      <c r="E99" s="216"/>
      <c r="G99" s="217" t="s">
        <v>1365</v>
      </c>
      <c r="H99" s="218" t="s">
        <v>1366</v>
      </c>
      <c r="I99" s="218"/>
      <c r="J99" s="219"/>
    </row>
    <row r="100" spans="1:10" s="186" customFormat="1" ht="13.35" customHeight="1" x14ac:dyDescent="0.2">
      <c r="A100" s="220" t="s">
        <v>1367</v>
      </c>
      <c r="B100" s="215"/>
      <c r="C100" s="201"/>
      <c r="D100" s="201"/>
      <c r="E100" s="221" t="s">
        <v>1368</v>
      </c>
      <c r="F100" s="201" t="s">
        <v>1369</v>
      </c>
      <c r="G100" s="217"/>
      <c r="H100" s="218"/>
      <c r="I100" s="218"/>
      <c r="J100" s="219"/>
    </row>
    <row r="101" spans="1:10" s="186" customFormat="1" ht="13.35" customHeight="1" x14ac:dyDescent="0.2">
      <c r="A101" s="220" t="s">
        <v>1347</v>
      </c>
      <c r="B101" s="215"/>
      <c r="C101" s="222"/>
      <c r="D101" s="201" t="s">
        <v>1348</v>
      </c>
      <c r="E101" s="221" t="s">
        <v>1370</v>
      </c>
      <c r="F101" s="201" t="s">
        <v>1371</v>
      </c>
      <c r="G101" s="223"/>
      <c r="H101" s="224"/>
      <c r="I101" s="218"/>
      <c r="J101" s="219"/>
    </row>
    <row r="102" spans="1:10" s="186" customFormat="1" ht="5.25" customHeight="1" x14ac:dyDescent="0.2">
      <c r="A102" s="225"/>
      <c r="B102" s="215"/>
      <c r="C102" s="222"/>
      <c r="D102" s="226"/>
      <c r="E102" s="227"/>
      <c r="F102" s="226"/>
      <c r="G102" s="223"/>
      <c r="H102" s="224"/>
      <c r="I102" s="218"/>
      <c r="J102" s="219"/>
    </row>
    <row r="103" spans="1:10" s="186" customFormat="1" ht="3.75" customHeight="1" x14ac:dyDescent="0.2">
      <c r="A103" s="225"/>
      <c r="B103" s="215"/>
      <c r="C103" s="222"/>
      <c r="D103" s="201"/>
      <c r="E103" s="221"/>
      <c r="F103" s="201"/>
      <c r="G103" s="223"/>
      <c r="H103" s="224"/>
      <c r="I103" s="218"/>
      <c r="J103" s="219"/>
    </row>
    <row r="104" spans="1:10" s="186" customFormat="1" ht="13.35" customHeight="1" x14ac:dyDescent="0.2">
      <c r="A104" s="214" t="s">
        <v>1372</v>
      </c>
      <c r="B104" s="215"/>
      <c r="C104" s="201" t="s">
        <v>1373</v>
      </c>
      <c r="E104" s="216"/>
      <c r="G104" s="217" t="s">
        <v>1365</v>
      </c>
      <c r="H104" s="218" t="s">
        <v>1366</v>
      </c>
      <c r="I104" s="218"/>
      <c r="J104" s="219"/>
    </row>
    <row r="105" spans="1:10" s="186" customFormat="1" ht="13.35" customHeight="1" x14ac:dyDescent="0.2">
      <c r="A105" s="214" t="s">
        <v>1374</v>
      </c>
      <c r="B105" s="215"/>
      <c r="C105" s="201"/>
      <c r="E105" s="216"/>
      <c r="G105" s="217"/>
      <c r="H105" s="218"/>
      <c r="I105" s="218"/>
      <c r="J105" s="219"/>
    </row>
    <row r="106" spans="1:10" s="186" customFormat="1" ht="13.35" customHeight="1" x14ac:dyDescent="0.2">
      <c r="A106" s="220" t="s">
        <v>1367</v>
      </c>
      <c r="B106" s="215"/>
      <c r="C106" s="201"/>
      <c r="D106" s="201"/>
      <c r="E106" s="221" t="s">
        <v>1368</v>
      </c>
      <c r="F106" s="201" t="s">
        <v>1369</v>
      </c>
      <c r="G106" s="217"/>
      <c r="H106" s="218"/>
      <c r="I106" s="218"/>
      <c r="J106" s="219"/>
    </row>
    <row r="107" spans="1:10" s="186" customFormat="1" ht="13.35" customHeight="1" x14ac:dyDescent="0.2">
      <c r="A107" s="220" t="s">
        <v>1347</v>
      </c>
      <c r="B107" s="215"/>
      <c r="C107" s="222"/>
      <c r="D107" s="201" t="s">
        <v>1348</v>
      </c>
      <c r="E107" s="221" t="s">
        <v>1370</v>
      </c>
      <c r="F107" s="201" t="s">
        <v>1371</v>
      </c>
      <c r="G107" s="223"/>
      <c r="H107" s="224"/>
      <c r="I107" s="218"/>
      <c r="J107" s="219"/>
    </row>
    <row r="108" spans="1:10" s="186" customFormat="1" ht="4.5" customHeight="1" x14ac:dyDescent="0.2">
      <c r="A108" s="225"/>
      <c r="B108" s="215"/>
      <c r="C108" s="222"/>
      <c r="D108" s="226"/>
      <c r="E108" s="227"/>
      <c r="F108" s="226"/>
      <c r="G108" s="223"/>
      <c r="H108" s="224"/>
      <c r="I108" s="218"/>
      <c r="J108" s="219"/>
    </row>
    <row r="109" spans="1:10" s="186" customFormat="1" ht="5.25" customHeight="1" x14ac:dyDescent="0.2">
      <c r="A109" s="225"/>
      <c r="B109" s="215"/>
      <c r="C109" s="222"/>
      <c r="D109" s="222"/>
      <c r="E109" s="228"/>
      <c r="F109" s="222"/>
      <c r="G109" s="223"/>
      <c r="H109" s="224"/>
      <c r="I109" s="218"/>
      <c r="J109" s="219"/>
    </row>
    <row r="110" spans="1:10" s="186" customFormat="1" ht="12.75" customHeight="1" x14ac:dyDescent="0.2">
      <c r="A110" s="229" t="s">
        <v>1375</v>
      </c>
      <c r="B110" s="230"/>
      <c r="C110" s="230"/>
      <c r="D110" s="230"/>
      <c r="E110" s="230"/>
      <c r="F110" s="230"/>
      <c r="G110" s="230"/>
      <c r="H110" s="230"/>
      <c r="I110" s="230"/>
      <c r="J110" s="219"/>
    </row>
    <row r="111" spans="1:10" s="186" customFormat="1" x14ac:dyDescent="0.2">
      <c r="A111" s="229" t="s">
        <v>1376</v>
      </c>
      <c r="B111" s="230"/>
      <c r="C111" s="230"/>
      <c r="D111" s="230"/>
      <c r="E111" s="230"/>
      <c r="F111" s="230"/>
      <c r="G111" s="230"/>
      <c r="H111" s="230"/>
      <c r="I111" s="230"/>
      <c r="J111" s="219"/>
    </row>
    <row r="112" spans="1:10" s="186" customFormat="1" ht="5.25" customHeight="1" x14ac:dyDescent="0.2">
      <c r="A112" s="231"/>
      <c r="B112" s="231"/>
      <c r="C112" s="231"/>
      <c r="D112" s="231"/>
      <c r="E112" s="231"/>
      <c r="F112" s="231"/>
      <c r="G112" s="231"/>
      <c r="H112" s="231"/>
      <c r="I112" s="231"/>
      <c r="J112" s="219"/>
    </row>
    <row r="113" spans="1:10" s="186" customFormat="1" ht="13.35" customHeight="1" x14ac:dyDescent="0.2">
      <c r="A113" s="214" t="s">
        <v>1377</v>
      </c>
      <c r="B113" s="215"/>
      <c r="C113" s="222" t="s">
        <v>1364</v>
      </c>
      <c r="E113" s="216"/>
      <c r="G113" s="223" t="s">
        <v>1365</v>
      </c>
      <c r="H113" s="224" t="s">
        <v>1378</v>
      </c>
      <c r="I113" s="219"/>
      <c r="J113" s="219"/>
    </row>
    <row r="114" spans="1:10" s="186" customFormat="1" ht="13.35" customHeight="1" x14ac:dyDescent="0.2">
      <c r="A114" s="214" t="s">
        <v>1379</v>
      </c>
      <c r="B114" s="215"/>
      <c r="C114" s="222"/>
      <c r="E114" s="216"/>
      <c r="G114" s="223"/>
      <c r="H114" s="224" t="s">
        <v>1380</v>
      </c>
      <c r="I114" s="219"/>
      <c r="J114" s="219"/>
    </row>
    <row r="115" spans="1:10" s="186" customFormat="1" ht="13.35" customHeight="1" x14ac:dyDescent="0.2">
      <c r="A115" s="220" t="s">
        <v>1367</v>
      </c>
      <c r="B115" s="215"/>
      <c r="C115" s="222"/>
      <c r="D115" s="201"/>
      <c r="E115" s="221" t="s">
        <v>1368</v>
      </c>
      <c r="F115" s="232" t="s">
        <v>1369</v>
      </c>
      <c r="G115" s="223"/>
      <c r="H115" s="224" t="s">
        <v>1381</v>
      </c>
      <c r="I115" s="219"/>
      <c r="J115" s="219"/>
    </row>
    <row r="116" spans="1:10" s="186" customFormat="1" ht="13.35" customHeight="1" x14ac:dyDescent="0.2">
      <c r="A116" s="220" t="s">
        <v>1347</v>
      </c>
      <c r="B116" s="215"/>
      <c r="C116" s="222"/>
      <c r="D116" s="232" t="s">
        <v>1382</v>
      </c>
      <c r="E116" s="221" t="s">
        <v>1370</v>
      </c>
      <c r="F116" s="232" t="s">
        <v>1371</v>
      </c>
      <c r="G116" s="223"/>
      <c r="H116" s="224" t="s">
        <v>1383</v>
      </c>
      <c r="I116" s="219"/>
      <c r="J116" s="219"/>
    </row>
    <row r="117" spans="1:10" s="186" customFormat="1" ht="5.25" customHeight="1" x14ac:dyDescent="0.2">
      <c r="A117" s="215"/>
      <c r="B117" s="215"/>
      <c r="C117" s="222"/>
      <c r="D117" s="226"/>
      <c r="E117" s="227"/>
      <c r="F117" s="226"/>
      <c r="G117" s="223"/>
      <c r="H117" s="224"/>
      <c r="I117" s="219"/>
      <c r="J117" s="219"/>
    </row>
    <row r="118" spans="1:10" s="186" customFormat="1" ht="5.25" customHeight="1" x14ac:dyDescent="0.2">
      <c r="A118" s="215"/>
      <c r="B118" s="215"/>
      <c r="C118" s="222"/>
      <c r="D118" s="201"/>
      <c r="E118" s="221"/>
      <c r="F118" s="201"/>
      <c r="G118" s="223"/>
      <c r="H118" s="224"/>
      <c r="I118" s="219"/>
      <c r="J118" s="219"/>
    </row>
    <row r="119" spans="1:10" s="186" customFormat="1" ht="13.35" customHeight="1" x14ac:dyDescent="0.2">
      <c r="A119" s="214" t="s">
        <v>1384</v>
      </c>
      <c r="B119" s="215"/>
      <c r="C119" s="222" t="s">
        <v>1364</v>
      </c>
      <c r="E119" s="221"/>
      <c r="G119" s="223" t="s">
        <v>1365</v>
      </c>
      <c r="H119" s="233" t="s">
        <v>1385</v>
      </c>
      <c r="I119" s="219"/>
      <c r="J119" s="219"/>
    </row>
    <row r="120" spans="1:10" s="186" customFormat="1" ht="13.35" customHeight="1" x14ac:dyDescent="0.2">
      <c r="A120" s="214" t="s">
        <v>1379</v>
      </c>
      <c r="B120" s="215"/>
      <c r="C120" s="222"/>
      <c r="E120" s="221"/>
      <c r="G120" s="223"/>
      <c r="H120" s="233" t="s">
        <v>1386</v>
      </c>
      <c r="I120" s="219"/>
      <c r="J120" s="219"/>
    </row>
    <row r="121" spans="1:10" s="186" customFormat="1" ht="13.35" customHeight="1" x14ac:dyDescent="0.2">
      <c r="A121" s="220" t="s">
        <v>1367</v>
      </c>
      <c r="B121" s="215"/>
      <c r="C121" s="222"/>
      <c r="E121" s="221" t="s">
        <v>1368</v>
      </c>
      <c r="F121" s="232" t="s">
        <v>1369</v>
      </c>
      <c r="G121" s="223"/>
      <c r="H121" s="233" t="s">
        <v>1387</v>
      </c>
      <c r="I121" s="219"/>
      <c r="J121" s="219"/>
    </row>
    <row r="122" spans="1:10" s="186" customFormat="1" ht="13.35" customHeight="1" x14ac:dyDescent="0.2">
      <c r="A122" s="220" t="s">
        <v>1347</v>
      </c>
      <c r="B122" s="215"/>
      <c r="C122" s="222"/>
      <c r="D122" s="232" t="s">
        <v>1348</v>
      </c>
      <c r="E122" s="221" t="s">
        <v>1370</v>
      </c>
      <c r="F122" s="232" t="s">
        <v>1371</v>
      </c>
      <c r="G122" s="223"/>
      <c r="H122" s="233" t="s">
        <v>1388</v>
      </c>
      <c r="I122" s="219"/>
      <c r="J122" s="219"/>
    </row>
    <row r="123" spans="1:10" s="186" customFormat="1" ht="5.25" customHeight="1" x14ac:dyDescent="0.2">
      <c r="A123" s="215"/>
      <c r="B123" s="215"/>
      <c r="C123" s="222"/>
      <c r="D123" s="226"/>
      <c r="E123" s="227"/>
      <c r="F123" s="226"/>
      <c r="G123" s="223"/>
      <c r="H123" s="224"/>
      <c r="I123" s="219"/>
      <c r="J123" s="219"/>
    </row>
    <row r="124" spans="1:10" s="186" customFormat="1" ht="5.25" customHeight="1" x14ac:dyDescent="0.2">
      <c r="A124" s="215"/>
      <c r="B124" s="215"/>
      <c r="C124" s="222"/>
      <c r="D124" s="201"/>
      <c r="E124" s="221"/>
      <c r="F124" s="201"/>
      <c r="G124" s="223"/>
      <c r="H124" s="224"/>
      <c r="I124" s="219"/>
      <c r="J124" s="219"/>
    </row>
    <row r="125" spans="1:10" s="186" customFormat="1" ht="13.35" customHeight="1" x14ac:dyDescent="0.2">
      <c r="A125" s="214" t="s">
        <v>1389</v>
      </c>
      <c r="B125" s="215"/>
      <c r="C125" s="222" t="s">
        <v>1364</v>
      </c>
      <c r="E125" s="216"/>
      <c r="G125" s="223" t="s">
        <v>1365</v>
      </c>
      <c r="H125" s="224" t="s">
        <v>1366</v>
      </c>
      <c r="I125" s="219"/>
      <c r="J125" s="219"/>
    </row>
    <row r="126" spans="1:10" s="186" customFormat="1" ht="13.35" customHeight="1" x14ac:dyDescent="0.2">
      <c r="A126" s="220" t="s">
        <v>1367</v>
      </c>
      <c r="B126" s="215"/>
      <c r="C126" s="222"/>
      <c r="D126" s="201" t="s">
        <v>1390</v>
      </c>
      <c r="E126" s="221" t="s">
        <v>1368</v>
      </c>
      <c r="F126" s="201"/>
      <c r="G126" s="223"/>
      <c r="H126" s="224"/>
      <c r="I126" s="219"/>
      <c r="J126" s="219"/>
    </row>
    <row r="127" spans="1:10" s="186" customFormat="1" ht="13.35" customHeight="1" x14ac:dyDescent="0.2">
      <c r="A127" s="220" t="s">
        <v>1347</v>
      </c>
      <c r="B127" s="215"/>
      <c r="C127" s="222"/>
      <c r="D127" s="201"/>
      <c r="E127" s="221" t="s">
        <v>1370</v>
      </c>
      <c r="F127" s="201" t="s">
        <v>1391</v>
      </c>
      <c r="G127" s="223"/>
      <c r="H127" s="224"/>
      <c r="I127" s="219"/>
      <c r="J127" s="219"/>
    </row>
    <row r="128" spans="1:10" s="186" customFormat="1" ht="5.25" customHeight="1" x14ac:dyDescent="0.2">
      <c r="A128" s="215"/>
      <c r="B128" s="215"/>
      <c r="C128" s="222"/>
      <c r="D128" s="226"/>
      <c r="E128" s="227"/>
      <c r="F128" s="226"/>
      <c r="G128" s="223"/>
      <c r="H128" s="224"/>
      <c r="I128" s="219"/>
      <c r="J128" s="219"/>
    </row>
    <row r="129" spans="1:10" s="186" customFormat="1" ht="5.25" customHeight="1" x14ac:dyDescent="0.2">
      <c r="A129" s="215"/>
      <c r="B129" s="215"/>
      <c r="C129" s="222"/>
      <c r="D129" s="201"/>
      <c r="E129" s="221"/>
      <c r="F129" s="201"/>
      <c r="G129" s="223"/>
      <c r="H129" s="224"/>
      <c r="I129" s="219"/>
      <c r="J129" s="219"/>
    </row>
    <row r="130" spans="1:10" s="186" customFormat="1" ht="13.35" customHeight="1" x14ac:dyDescent="0.2">
      <c r="A130" s="214" t="s">
        <v>1392</v>
      </c>
      <c r="B130" s="215"/>
      <c r="C130" s="222" t="s">
        <v>1364</v>
      </c>
      <c r="E130" s="221"/>
      <c r="G130" s="223" t="s">
        <v>1365</v>
      </c>
      <c r="H130" s="224" t="s">
        <v>1366</v>
      </c>
      <c r="I130" s="219"/>
      <c r="J130" s="219"/>
    </row>
    <row r="131" spans="1:10" s="186" customFormat="1" ht="13.35" customHeight="1" x14ac:dyDescent="0.2">
      <c r="A131" s="220" t="s">
        <v>1347</v>
      </c>
      <c r="B131" s="215"/>
      <c r="C131" s="222"/>
      <c r="D131" s="232" t="s">
        <v>1393</v>
      </c>
      <c r="E131" s="221" t="s">
        <v>1370</v>
      </c>
      <c r="F131" s="201" t="s">
        <v>1391</v>
      </c>
      <c r="G131" s="223"/>
      <c r="H131" s="224"/>
      <c r="I131" s="219"/>
      <c r="J131" s="219"/>
    </row>
    <row r="132" spans="1:10" s="186" customFormat="1" ht="5.25" customHeight="1" x14ac:dyDescent="0.2">
      <c r="A132" s="215"/>
      <c r="B132" s="215"/>
      <c r="C132" s="222"/>
      <c r="D132" s="226"/>
      <c r="E132" s="227"/>
      <c r="F132" s="226"/>
      <c r="G132" s="223"/>
      <c r="H132" s="224"/>
      <c r="I132" s="219"/>
      <c r="J132" s="219"/>
    </row>
    <row r="133" spans="1:10" s="186" customFormat="1" ht="5.25" customHeight="1" x14ac:dyDescent="0.2">
      <c r="A133" s="215"/>
      <c r="B133" s="215"/>
      <c r="C133" s="222"/>
      <c r="D133" s="201"/>
      <c r="E133" s="221"/>
      <c r="F133" s="201"/>
      <c r="G133" s="223"/>
      <c r="H133" s="224"/>
      <c r="I133" s="219"/>
      <c r="J133" s="219"/>
    </row>
    <row r="134" spans="1:10" s="186" customFormat="1" ht="13.35" customHeight="1" x14ac:dyDescent="0.2">
      <c r="A134" s="214" t="s">
        <v>1394</v>
      </c>
      <c r="B134" s="215"/>
      <c r="C134" s="222" t="s">
        <v>1364</v>
      </c>
      <c r="E134" s="221"/>
      <c r="G134" s="223" t="s">
        <v>1365</v>
      </c>
      <c r="H134" s="233" t="s">
        <v>1395</v>
      </c>
      <c r="I134" s="219"/>
      <c r="J134" s="219"/>
    </row>
    <row r="135" spans="1:10" s="186" customFormat="1" ht="13.35" customHeight="1" x14ac:dyDescent="0.2">
      <c r="A135" s="220" t="s">
        <v>1367</v>
      </c>
      <c r="B135" s="215"/>
      <c r="C135" s="222"/>
      <c r="D135" s="201" t="s">
        <v>1396</v>
      </c>
      <c r="E135" s="221" t="s">
        <v>1397</v>
      </c>
      <c r="F135" s="201" t="s">
        <v>1398</v>
      </c>
      <c r="G135" s="223"/>
      <c r="H135" s="233" t="s">
        <v>1399</v>
      </c>
      <c r="I135" s="219"/>
      <c r="J135" s="219"/>
    </row>
    <row r="136" spans="1:10" s="186" customFormat="1" ht="13.35" customHeight="1" x14ac:dyDescent="0.2">
      <c r="A136" s="220"/>
      <c r="B136" s="215"/>
      <c r="C136" s="222"/>
      <c r="D136" s="201"/>
      <c r="E136" s="221"/>
      <c r="F136" s="201"/>
      <c r="G136" s="223"/>
      <c r="H136" s="233" t="s">
        <v>1400</v>
      </c>
      <c r="I136" s="219"/>
      <c r="J136" s="219"/>
    </row>
    <row r="137" spans="1:10" s="186" customFormat="1" ht="13.35" customHeight="1" x14ac:dyDescent="0.2">
      <c r="A137" s="220"/>
      <c r="B137" s="215"/>
      <c r="C137" s="222"/>
      <c r="D137" s="201"/>
      <c r="E137" s="221"/>
      <c r="F137" s="201"/>
      <c r="G137" s="223"/>
      <c r="H137" s="224" t="s">
        <v>1401</v>
      </c>
      <c r="I137" s="219"/>
      <c r="J137" s="219"/>
    </row>
    <row r="138" spans="1:10" s="186" customFormat="1" ht="5.25" customHeight="1" x14ac:dyDescent="0.2">
      <c r="A138" s="215"/>
      <c r="B138" s="215"/>
      <c r="C138" s="222"/>
      <c r="D138" s="201"/>
      <c r="E138" s="221"/>
      <c r="F138" s="201"/>
      <c r="G138" s="223"/>
      <c r="H138" s="224"/>
      <c r="I138" s="219"/>
      <c r="J138" s="219"/>
    </row>
    <row r="139" spans="1:10" ht="13.35" customHeight="1" x14ac:dyDescent="0.2">
      <c r="A139" s="214" t="s">
        <v>1402</v>
      </c>
      <c r="B139" s="215"/>
      <c r="C139" s="222" t="s">
        <v>1364</v>
      </c>
      <c r="D139" s="201"/>
      <c r="E139" s="221"/>
      <c r="F139" s="201"/>
      <c r="G139" s="196"/>
      <c r="H139" s="224"/>
      <c r="I139" s="219"/>
      <c r="J139" s="219"/>
    </row>
    <row r="140" spans="1:10" ht="14.25" x14ac:dyDescent="0.2">
      <c r="A140" s="220" t="s">
        <v>1403</v>
      </c>
      <c r="B140" s="215"/>
      <c r="C140" s="222"/>
      <c r="D140" s="201"/>
      <c r="E140" s="221"/>
      <c r="F140" s="201"/>
      <c r="G140" s="192" t="s">
        <v>1365</v>
      </c>
      <c r="H140" s="224" t="s">
        <v>1404</v>
      </c>
      <c r="I140" s="219"/>
      <c r="J140" s="219"/>
    </row>
    <row r="141" spans="1:10" ht="13.35" customHeight="1" x14ac:dyDescent="0.2">
      <c r="A141" s="234" t="s">
        <v>1367</v>
      </c>
      <c r="B141" s="215"/>
      <c r="C141" s="222"/>
      <c r="D141" s="201" t="s">
        <v>1405</v>
      </c>
      <c r="E141" s="221" t="s">
        <v>1369</v>
      </c>
      <c r="F141" s="201" t="s">
        <v>1369</v>
      </c>
      <c r="G141" s="192"/>
      <c r="H141" s="224"/>
      <c r="I141" s="219"/>
      <c r="J141" s="219"/>
    </row>
    <row r="142" spans="1:10" ht="13.35" customHeight="1" x14ac:dyDescent="0.2">
      <c r="A142" s="234" t="s">
        <v>1347</v>
      </c>
      <c r="B142" s="215"/>
      <c r="C142" s="222"/>
      <c r="D142" s="201" t="s">
        <v>1348</v>
      </c>
      <c r="E142" s="221" t="s">
        <v>1370</v>
      </c>
      <c r="F142" s="201" t="s">
        <v>1371</v>
      </c>
      <c r="G142" s="192"/>
      <c r="H142" s="224"/>
      <c r="I142" s="219"/>
      <c r="J142" s="219"/>
    </row>
    <row r="143" spans="1:10" ht="5.25" customHeight="1" x14ac:dyDescent="0.2">
      <c r="A143" s="225"/>
      <c r="B143" s="215"/>
      <c r="C143" s="222"/>
      <c r="D143" s="201"/>
      <c r="E143" s="221"/>
      <c r="F143" s="201"/>
      <c r="G143" s="192"/>
      <c r="H143" s="224"/>
      <c r="I143" s="219"/>
      <c r="J143" s="219"/>
    </row>
    <row r="144" spans="1:10" ht="13.35" customHeight="1" x14ac:dyDescent="0.2">
      <c r="A144" s="225" t="s">
        <v>1406</v>
      </c>
      <c r="B144" s="215"/>
      <c r="C144" s="222"/>
      <c r="D144" s="201"/>
      <c r="E144" s="221"/>
      <c r="F144" s="201"/>
      <c r="G144" s="192" t="s">
        <v>1365</v>
      </c>
      <c r="H144" s="224" t="s">
        <v>1366</v>
      </c>
      <c r="I144" s="219"/>
      <c r="J144" s="219"/>
    </row>
    <row r="145" spans="1:10" ht="13.35" customHeight="1" x14ac:dyDescent="0.2">
      <c r="A145" s="234" t="s">
        <v>1367</v>
      </c>
      <c r="B145" s="215"/>
      <c r="C145" s="222"/>
      <c r="D145" s="201" t="s">
        <v>1407</v>
      </c>
      <c r="E145" s="221" t="s">
        <v>1408</v>
      </c>
      <c r="F145" s="201" t="s">
        <v>1409</v>
      </c>
      <c r="G145" s="192"/>
      <c r="H145" s="224"/>
      <c r="I145" s="219"/>
      <c r="J145" s="219"/>
    </row>
    <row r="146" spans="1:10" ht="13.35" customHeight="1" x14ac:dyDescent="0.2">
      <c r="A146" s="234" t="s">
        <v>1347</v>
      </c>
      <c r="B146" s="215"/>
      <c r="C146" s="222"/>
      <c r="D146" s="201" t="s">
        <v>1410</v>
      </c>
      <c r="E146" s="221" t="s">
        <v>1411</v>
      </c>
      <c r="F146" s="201" t="s">
        <v>1412</v>
      </c>
      <c r="G146" s="192"/>
      <c r="H146" s="224"/>
      <c r="I146" s="219"/>
      <c r="J146" s="219"/>
    </row>
    <row r="147" spans="1:10" ht="6" customHeight="1" x14ac:dyDescent="0.2">
      <c r="A147" s="225"/>
      <c r="B147" s="215"/>
      <c r="C147" s="222"/>
      <c r="D147" s="226"/>
      <c r="E147" s="227"/>
      <c r="F147" s="226"/>
      <c r="G147" s="192"/>
      <c r="H147" s="224"/>
      <c r="I147" s="219"/>
      <c r="J147" s="219"/>
    </row>
    <row r="148" spans="1:10" ht="6" customHeight="1" x14ac:dyDescent="0.2">
      <c r="A148" s="225"/>
      <c r="B148" s="215"/>
      <c r="C148" s="222"/>
      <c r="D148" s="222"/>
      <c r="E148" s="228"/>
      <c r="F148" s="222"/>
      <c r="G148" s="192"/>
      <c r="H148" s="224"/>
      <c r="I148" s="219"/>
      <c r="J148" s="219"/>
    </row>
    <row r="149" spans="1:10" ht="13.35" customHeight="1" x14ac:dyDescent="0.2">
      <c r="A149" s="214" t="s">
        <v>1413</v>
      </c>
      <c r="B149" s="215"/>
      <c r="C149" s="222" t="s">
        <v>1364</v>
      </c>
      <c r="D149" s="201"/>
      <c r="E149" s="221"/>
      <c r="F149" s="201"/>
      <c r="G149" s="192"/>
      <c r="H149" s="224"/>
      <c r="I149" s="219"/>
      <c r="J149" s="219"/>
    </row>
    <row r="150" spans="1:10" ht="14.25" x14ac:dyDescent="0.2">
      <c r="A150" s="220" t="s">
        <v>1403</v>
      </c>
      <c r="B150" s="215"/>
      <c r="C150" s="222"/>
      <c r="D150" s="201"/>
      <c r="E150" s="221"/>
      <c r="F150" s="201"/>
      <c r="G150" s="195" t="s">
        <v>1365</v>
      </c>
      <c r="H150" s="218" t="s">
        <v>1404</v>
      </c>
      <c r="I150" s="219"/>
      <c r="J150" s="219"/>
    </row>
    <row r="151" spans="1:10" x14ac:dyDescent="0.2">
      <c r="A151" s="234" t="s">
        <v>1367</v>
      </c>
      <c r="B151" s="215"/>
      <c r="C151" s="222"/>
      <c r="D151" s="232" t="s">
        <v>1414</v>
      </c>
      <c r="E151" s="221" t="s">
        <v>1369</v>
      </c>
      <c r="F151" s="201" t="s">
        <v>1369</v>
      </c>
      <c r="G151" s="195"/>
      <c r="H151" s="218"/>
      <c r="I151" s="219"/>
      <c r="J151" s="219"/>
    </row>
    <row r="152" spans="1:10" ht="13.35" customHeight="1" x14ac:dyDescent="0.2">
      <c r="A152" s="234" t="s">
        <v>1347</v>
      </c>
      <c r="B152" s="215"/>
      <c r="C152" s="222"/>
      <c r="D152" s="232" t="s">
        <v>1382</v>
      </c>
      <c r="E152" s="221" t="s">
        <v>1370</v>
      </c>
      <c r="F152" s="201" t="s">
        <v>1371</v>
      </c>
      <c r="G152" s="195"/>
      <c r="H152" s="218"/>
      <c r="I152" s="219"/>
      <c r="J152" s="219"/>
    </row>
    <row r="153" spans="1:10" ht="6" customHeight="1" x14ac:dyDescent="0.2">
      <c r="A153" s="225"/>
      <c r="B153" s="215"/>
      <c r="C153" s="201"/>
      <c r="D153" s="201"/>
      <c r="E153" s="221"/>
      <c r="F153" s="201"/>
      <c r="G153" s="195"/>
      <c r="H153" s="218"/>
      <c r="I153" s="219"/>
      <c r="J153" s="219"/>
    </row>
    <row r="154" spans="1:10" ht="12.75" customHeight="1" x14ac:dyDescent="0.2">
      <c r="A154" s="220" t="s">
        <v>1406</v>
      </c>
      <c r="B154" s="215"/>
      <c r="C154" s="201"/>
      <c r="D154" s="201"/>
      <c r="E154" s="221"/>
      <c r="F154" s="201"/>
      <c r="G154" s="195" t="s">
        <v>1365</v>
      </c>
      <c r="H154" s="218" t="s">
        <v>1366</v>
      </c>
      <c r="I154" s="219"/>
      <c r="J154" s="219"/>
    </row>
    <row r="155" spans="1:10" ht="13.35" customHeight="1" x14ac:dyDescent="0.2">
      <c r="A155" s="234" t="s">
        <v>1367</v>
      </c>
      <c r="B155" s="215"/>
      <c r="C155" s="201"/>
      <c r="D155" s="201" t="s">
        <v>1415</v>
      </c>
      <c r="E155" s="221" t="s">
        <v>1408</v>
      </c>
      <c r="F155" s="201" t="s">
        <v>1409</v>
      </c>
      <c r="G155" s="195"/>
      <c r="H155" s="218"/>
      <c r="I155" s="219"/>
      <c r="J155" s="219"/>
    </row>
    <row r="156" spans="1:10" ht="13.35" customHeight="1" x14ac:dyDescent="0.2">
      <c r="A156" s="234" t="s">
        <v>1347</v>
      </c>
      <c r="B156" s="215"/>
      <c r="C156" s="201"/>
      <c r="D156" s="201" t="s">
        <v>1393</v>
      </c>
      <c r="E156" s="221" t="s">
        <v>1411</v>
      </c>
      <c r="F156" s="201" t="s">
        <v>1412</v>
      </c>
      <c r="G156" s="195"/>
      <c r="H156" s="218"/>
      <c r="I156" s="219"/>
      <c r="J156" s="219"/>
    </row>
    <row r="157" spans="1:10" s="186" customFormat="1" ht="5.25" customHeight="1" x14ac:dyDescent="0.2">
      <c r="A157" s="215"/>
      <c r="B157" s="215"/>
      <c r="C157" s="222"/>
      <c r="D157" s="226"/>
      <c r="E157" s="227"/>
      <c r="F157" s="226"/>
      <c r="G157" s="223"/>
      <c r="H157" s="224"/>
      <c r="I157" s="219"/>
      <c r="J157" s="219"/>
    </row>
    <row r="158" spans="1:10" ht="13.35" customHeight="1" x14ac:dyDescent="0.2">
      <c r="A158" s="214" t="s">
        <v>1416</v>
      </c>
      <c r="B158" s="215"/>
      <c r="C158" s="201"/>
      <c r="D158" s="201"/>
      <c r="E158" s="221"/>
      <c r="F158" s="201"/>
      <c r="G158" s="171" t="s">
        <v>1365</v>
      </c>
      <c r="H158" s="235" t="s">
        <v>1417</v>
      </c>
      <c r="I158" s="219"/>
      <c r="J158" s="219"/>
    </row>
    <row r="159" spans="1:10" ht="13.35" customHeight="1" x14ac:dyDescent="0.2">
      <c r="A159" s="220" t="s">
        <v>1367</v>
      </c>
      <c r="B159" s="215"/>
      <c r="C159" s="201"/>
      <c r="D159" s="201" t="s">
        <v>1396</v>
      </c>
      <c r="E159" s="221" t="s">
        <v>1408</v>
      </c>
      <c r="F159" s="201" t="s">
        <v>1398</v>
      </c>
      <c r="G159" s="217"/>
      <c r="H159" s="235" t="s">
        <v>1418</v>
      </c>
      <c r="I159" s="219"/>
      <c r="J159" s="219"/>
    </row>
    <row r="160" spans="1:10" ht="12.75" customHeight="1" x14ac:dyDescent="0.2">
      <c r="A160" s="236"/>
      <c r="B160" s="215"/>
      <c r="C160" s="201"/>
      <c r="D160" s="201"/>
      <c r="E160" s="221"/>
      <c r="F160" s="201"/>
      <c r="G160" s="217"/>
      <c r="H160" s="235" t="s">
        <v>1419</v>
      </c>
      <c r="I160" s="219"/>
      <c r="J160" s="219"/>
    </row>
    <row r="161" spans="1:10" ht="13.35" customHeight="1" x14ac:dyDescent="0.2">
      <c r="A161" s="186" t="s">
        <v>1315</v>
      </c>
      <c r="B161" s="215"/>
      <c r="C161" s="201"/>
      <c r="D161" s="201"/>
      <c r="E161" s="221"/>
      <c r="F161" s="201"/>
      <c r="G161" s="217"/>
      <c r="H161" s="218"/>
      <c r="I161" s="219"/>
      <c r="J161" s="219"/>
    </row>
    <row r="162" spans="1:10" ht="13.35" customHeight="1" x14ac:dyDescent="0.2">
      <c r="A162" s="187" t="s">
        <v>1420</v>
      </c>
      <c r="B162" s="215"/>
      <c r="C162" s="201"/>
      <c r="D162" s="201"/>
      <c r="E162" s="221"/>
      <c r="F162" s="201"/>
      <c r="G162" s="217"/>
      <c r="H162" s="218"/>
      <c r="I162" s="219"/>
      <c r="J162" s="219"/>
    </row>
    <row r="163" spans="1:10" ht="13.35" customHeight="1" x14ac:dyDescent="0.2">
      <c r="A163" s="187" t="s">
        <v>1421</v>
      </c>
      <c r="B163" s="215"/>
      <c r="C163" s="201"/>
      <c r="D163" s="201"/>
      <c r="E163" s="221"/>
      <c r="F163" s="201"/>
      <c r="G163" s="217"/>
      <c r="H163" s="218"/>
      <c r="I163" s="219"/>
      <c r="J163" s="219"/>
    </row>
    <row r="164" spans="1:10" ht="13.35" customHeight="1" x14ac:dyDescent="0.2">
      <c r="A164" s="187" t="s">
        <v>1422</v>
      </c>
      <c r="B164" s="215"/>
      <c r="C164" s="201"/>
      <c r="D164" s="201"/>
      <c r="E164" s="221"/>
      <c r="F164" s="201"/>
      <c r="G164" s="217"/>
      <c r="H164" s="218"/>
      <c r="I164" s="219"/>
      <c r="J164" s="219"/>
    </row>
    <row r="165" spans="1:10" ht="5.25" customHeight="1" x14ac:dyDescent="0.2">
      <c r="A165" s="225"/>
      <c r="B165" s="215"/>
      <c r="C165" s="201"/>
      <c r="D165" s="201"/>
      <c r="E165" s="201"/>
      <c r="F165" s="201"/>
      <c r="G165" s="218"/>
      <c r="H165" s="219"/>
      <c r="I165" s="219"/>
      <c r="J165" s="219"/>
    </row>
    <row r="166" spans="1:10" x14ac:dyDescent="0.2">
      <c r="A166" s="161" t="s">
        <v>1423</v>
      </c>
      <c r="B166" s="186"/>
      <c r="C166" s="217"/>
      <c r="D166" s="217"/>
      <c r="E166" s="217"/>
      <c r="F166" s="217"/>
      <c r="G166" s="217"/>
      <c r="H166" s="186"/>
    </row>
    <row r="167" spans="1:10" ht="5.25" customHeight="1" x14ac:dyDescent="0.2">
      <c r="A167" s="186"/>
      <c r="B167" s="186"/>
      <c r="C167" s="237"/>
      <c r="D167" s="217"/>
      <c r="E167" s="217"/>
      <c r="F167" s="217"/>
      <c r="G167" s="217"/>
      <c r="H167" s="186"/>
    </row>
    <row r="168" spans="1:10" s="186" customFormat="1" ht="14.25" x14ac:dyDescent="0.2">
      <c r="B168" s="238" t="s">
        <v>1424</v>
      </c>
      <c r="C168" s="239">
        <v>18152781294.358154</v>
      </c>
      <c r="D168" s="238" t="s">
        <v>1425</v>
      </c>
      <c r="E168" s="240">
        <v>7425890144.9854279</v>
      </c>
      <c r="F168" s="238" t="s">
        <v>1426</v>
      </c>
      <c r="G168" s="239">
        <v>25578671439.343582</v>
      </c>
      <c r="H168" s="241"/>
    </row>
    <row r="169" spans="1:10" s="186" customFormat="1" x14ac:dyDescent="0.2">
      <c r="A169" s="186" t="s">
        <v>1315</v>
      </c>
      <c r="B169" s="238"/>
      <c r="C169" s="239"/>
      <c r="D169" s="238"/>
      <c r="E169" s="240"/>
      <c r="F169" s="238"/>
      <c r="G169" s="239"/>
    </row>
    <row r="170" spans="1:10" s="186" customFormat="1" x14ac:dyDescent="0.2">
      <c r="A170" s="187" t="s">
        <v>1427</v>
      </c>
      <c r="D170" s="242"/>
      <c r="E170" s="217"/>
      <c r="F170" s="217"/>
      <c r="G170" s="217"/>
    </row>
    <row r="171" spans="1:10" s="186" customFormat="1" ht="5.25" customHeight="1" x14ac:dyDescent="0.2">
      <c r="A171" s="187"/>
      <c r="D171" s="242"/>
      <c r="E171" s="217"/>
      <c r="F171" s="217"/>
      <c r="G171" s="217"/>
    </row>
    <row r="172" spans="1:10" s="186" customFormat="1" x14ac:dyDescent="0.2">
      <c r="A172" s="161" t="s">
        <v>1428</v>
      </c>
    </row>
    <row r="173" spans="1:10" s="186" customFormat="1" ht="9.75" customHeight="1" x14ac:dyDescent="0.2">
      <c r="A173" s="161"/>
    </row>
    <row r="174" spans="1:10" s="186" customFormat="1" x14ac:dyDescent="0.2">
      <c r="A174" s="243" t="s">
        <v>1429</v>
      </c>
      <c r="B174" s="242" t="s">
        <v>1430</v>
      </c>
      <c r="C174" s="217"/>
      <c r="D174" s="217"/>
      <c r="E174" s="217"/>
      <c r="F174" s="217"/>
      <c r="G174" s="237" t="s">
        <v>1431</v>
      </c>
    </row>
    <row r="175" spans="1:10" s="186" customFormat="1" x14ac:dyDescent="0.2">
      <c r="A175" s="243" t="s">
        <v>1432</v>
      </c>
      <c r="B175" s="242" t="s">
        <v>1433</v>
      </c>
      <c r="C175" s="217"/>
      <c r="D175" s="217"/>
      <c r="E175" s="217"/>
      <c r="F175" s="217"/>
      <c r="G175" s="237" t="s">
        <v>1431</v>
      </c>
    </row>
    <row r="176" spans="1:10" s="186" customFormat="1" x14ac:dyDescent="0.2">
      <c r="A176" s="243" t="s">
        <v>1434</v>
      </c>
      <c r="B176" s="242" t="s">
        <v>1435</v>
      </c>
      <c r="C176" s="217"/>
      <c r="D176" s="217"/>
      <c r="E176" s="217"/>
      <c r="F176" s="217"/>
      <c r="G176" s="237" t="s">
        <v>1431</v>
      </c>
    </row>
    <row r="177" spans="1:9" s="186" customFormat="1" x14ac:dyDescent="0.2">
      <c r="A177" s="243" t="s">
        <v>1436</v>
      </c>
      <c r="B177" s="165" t="s">
        <v>1437</v>
      </c>
    </row>
    <row r="178" spans="1:9" s="186" customFormat="1" x14ac:dyDescent="0.2">
      <c r="A178" s="161"/>
      <c r="B178" s="165" t="s">
        <v>1438</v>
      </c>
      <c r="G178" s="217" t="s">
        <v>1431</v>
      </c>
    </row>
    <row r="179" spans="1:9" s="186" customFormat="1" ht="7.5" customHeight="1" x14ac:dyDescent="0.2">
      <c r="A179" s="161"/>
    </row>
    <row r="180" spans="1:9" s="186" customFormat="1" x14ac:dyDescent="0.2">
      <c r="B180" s="244" t="s">
        <v>1439</v>
      </c>
      <c r="D180" s="244"/>
      <c r="E180" s="244"/>
      <c r="F180" s="245"/>
      <c r="G180" s="245"/>
      <c r="H180" s="245"/>
    </row>
    <row r="181" spans="1:9" s="186" customFormat="1" x14ac:dyDescent="0.2">
      <c r="B181" s="220" t="s">
        <v>1367</v>
      </c>
      <c r="E181" s="171" t="s">
        <v>1398</v>
      </c>
    </row>
    <row r="182" spans="1:9" s="186" customFormat="1" x14ac:dyDescent="0.2">
      <c r="B182" s="220" t="s">
        <v>1347</v>
      </c>
      <c r="E182" s="171" t="s">
        <v>1391</v>
      </c>
      <c r="F182" s="195"/>
      <c r="G182" s="195"/>
      <c r="H182" s="195"/>
    </row>
    <row r="183" spans="1:9" ht="5.25" customHeight="1" x14ac:dyDescent="0.2">
      <c r="C183" s="242"/>
      <c r="D183" s="217"/>
      <c r="E183" s="217"/>
      <c r="F183" s="217"/>
      <c r="G183" s="217"/>
      <c r="H183" s="237"/>
    </row>
    <row r="184" spans="1:9" x14ac:dyDescent="0.2">
      <c r="A184" s="188" t="s">
        <v>1440</v>
      </c>
      <c r="C184" s="195"/>
      <c r="D184" s="195"/>
      <c r="E184" s="195"/>
      <c r="F184" s="195"/>
      <c r="G184" s="195"/>
    </row>
    <row r="185" spans="1:9" x14ac:dyDescent="0.2">
      <c r="A185" s="153" t="s">
        <v>1441</v>
      </c>
      <c r="C185" s="246" t="s">
        <v>1431</v>
      </c>
      <c r="E185" s="195"/>
      <c r="F185" s="195"/>
      <c r="G185" s="195"/>
    </row>
    <row r="186" spans="1:9" x14ac:dyDescent="0.2">
      <c r="A186" s="153" t="s">
        <v>1442</v>
      </c>
      <c r="C186" s="246" t="s">
        <v>1431</v>
      </c>
      <c r="E186" s="195"/>
      <c r="F186" s="195"/>
      <c r="G186" s="195"/>
    </row>
    <row r="187" spans="1:9" ht="6.75" customHeight="1" x14ac:dyDescent="0.2">
      <c r="C187" s="247"/>
      <c r="E187" s="195"/>
      <c r="F187" s="195"/>
      <c r="G187" s="195"/>
    </row>
    <row r="188" spans="1:9" x14ac:dyDescent="0.2">
      <c r="A188" s="188" t="s">
        <v>1443</v>
      </c>
      <c r="C188" s="246" t="s">
        <v>1431</v>
      </c>
      <c r="E188" s="195"/>
      <c r="F188" s="195"/>
      <c r="G188" s="195"/>
    </row>
    <row r="189" spans="1:9" ht="6" customHeight="1" x14ac:dyDescent="0.2">
      <c r="C189" s="246"/>
      <c r="E189" s="195"/>
      <c r="F189" s="195"/>
      <c r="G189" s="195"/>
    </row>
    <row r="190" spans="1:9" ht="12" customHeight="1" x14ac:dyDescent="0.2">
      <c r="A190" s="248" t="s">
        <v>1444</v>
      </c>
      <c r="B190" s="248"/>
      <c r="C190" s="248"/>
      <c r="D190" s="248"/>
      <c r="E190" s="248"/>
      <c r="F190" s="248"/>
      <c r="G190" s="248"/>
      <c r="H190" s="248"/>
      <c r="I190" s="248"/>
    </row>
    <row r="191" spans="1:9" ht="3.75" customHeight="1" x14ac:dyDescent="0.2"/>
    <row r="192" spans="1:9" x14ac:dyDescent="0.2">
      <c r="A192" s="188" t="s">
        <v>1284</v>
      </c>
      <c r="D192" s="190" t="s">
        <v>1445</v>
      </c>
      <c r="F192" s="190" t="s">
        <v>1446</v>
      </c>
      <c r="H192" s="190" t="s">
        <v>1447</v>
      </c>
    </row>
    <row r="193" spans="1:8" x14ac:dyDescent="0.2">
      <c r="A193" s="179" t="s">
        <v>1292</v>
      </c>
      <c r="B193" s="165"/>
      <c r="D193" s="195" t="s">
        <v>1448</v>
      </c>
      <c r="F193" s="171" t="s">
        <v>1364</v>
      </c>
      <c r="G193" s="179"/>
      <c r="H193" s="249">
        <v>1.42</v>
      </c>
    </row>
    <row r="194" spans="1:8" x14ac:dyDescent="0.2">
      <c r="A194" s="179" t="s">
        <v>1295</v>
      </c>
      <c r="B194" s="165"/>
      <c r="D194" s="195" t="s">
        <v>1449</v>
      </c>
      <c r="F194" s="171" t="s">
        <v>1364</v>
      </c>
      <c r="G194" s="179"/>
      <c r="H194" s="249">
        <v>1.4039999999999999</v>
      </c>
    </row>
    <row r="195" spans="1:8" x14ac:dyDescent="0.2">
      <c r="A195" s="179" t="s">
        <v>1296</v>
      </c>
      <c r="B195" s="165"/>
      <c r="D195" s="195" t="s">
        <v>1450</v>
      </c>
      <c r="F195" s="171" t="s">
        <v>1364</v>
      </c>
      <c r="G195" s="179"/>
      <c r="H195" s="250">
        <v>0.96189999999999998</v>
      </c>
    </row>
    <row r="196" spans="1:8" ht="14.25" x14ac:dyDescent="0.2">
      <c r="A196" s="179" t="s">
        <v>1682</v>
      </c>
      <c r="B196" s="165"/>
      <c r="D196" s="195" t="s">
        <v>1451</v>
      </c>
      <c r="F196" s="171" t="s">
        <v>1364</v>
      </c>
      <c r="G196" s="179"/>
      <c r="H196" s="251">
        <v>1.2748999999999999</v>
      </c>
    </row>
    <row r="197" spans="1:8" x14ac:dyDescent="0.2">
      <c r="A197" s="179" t="s">
        <v>1300</v>
      </c>
      <c r="B197" s="165"/>
      <c r="D197" s="195" t="s">
        <v>1452</v>
      </c>
      <c r="F197" s="171" t="s">
        <v>1364</v>
      </c>
      <c r="G197" s="179"/>
      <c r="H197" s="249">
        <v>1.3495999999999999</v>
      </c>
    </row>
    <row r="198" spans="1:8" x14ac:dyDescent="0.2">
      <c r="A198" s="179" t="s">
        <v>1453</v>
      </c>
      <c r="B198" s="165"/>
      <c r="D198" s="195" t="s">
        <v>1452</v>
      </c>
      <c r="F198" s="171" t="s">
        <v>1364</v>
      </c>
      <c r="G198" s="179"/>
      <c r="H198" s="252">
        <v>1.3317000000000001</v>
      </c>
    </row>
    <row r="199" spans="1:8" x14ac:dyDescent="0.2">
      <c r="A199" s="153" t="s">
        <v>1301</v>
      </c>
      <c r="B199" s="165"/>
      <c r="D199" s="195" t="s">
        <v>1454</v>
      </c>
      <c r="F199" s="171" t="s">
        <v>1364</v>
      </c>
      <c r="G199" s="179"/>
      <c r="H199" s="250">
        <v>0.98089999999999999</v>
      </c>
    </row>
    <row r="200" spans="1:8" x14ac:dyDescent="0.2">
      <c r="A200" s="153" t="s">
        <v>1303</v>
      </c>
      <c r="B200" s="165"/>
      <c r="D200" s="195" t="s">
        <v>1455</v>
      </c>
      <c r="F200" s="171" t="s">
        <v>1364</v>
      </c>
      <c r="G200" s="179"/>
      <c r="H200" s="249">
        <v>1.4336800000000001</v>
      </c>
    </row>
    <row r="201" spans="1:8" x14ac:dyDescent="0.2">
      <c r="A201" s="153" t="s">
        <v>1304</v>
      </c>
      <c r="B201" s="165"/>
      <c r="D201" s="195" t="s">
        <v>1456</v>
      </c>
      <c r="F201" s="171" t="s">
        <v>1364</v>
      </c>
      <c r="G201" s="179"/>
      <c r="H201" s="253">
        <v>1.5993999999999999</v>
      </c>
    </row>
    <row r="202" spans="1:8" x14ac:dyDescent="0.2">
      <c r="A202" s="153" t="s">
        <v>1305</v>
      </c>
      <c r="B202" s="165"/>
      <c r="D202" s="195" t="s">
        <v>1457</v>
      </c>
      <c r="F202" s="171" t="s">
        <v>1364</v>
      </c>
      <c r="G202" s="179"/>
      <c r="H202" s="249">
        <v>1.4392</v>
      </c>
    </row>
    <row r="203" spans="1:8" x14ac:dyDescent="0.2">
      <c r="A203" s="179" t="s">
        <v>1306</v>
      </c>
      <c r="B203" s="165"/>
      <c r="D203" s="195" t="s">
        <v>1458</v>
      </c>
      <c r="F203" s="171" t="s">
        <v>1364</v>
      </c>
      <c r="G203" s="179"/>
      <c r="H203" s="253">
        <v>1.6432</v>
      </c>
    </row>
    <row r="204" spans="1:8" x14ac:dyDescent="0.2">
      <c r="A204" s="179" t="s">
        <v>1459</v>
      </c>
      <c r="B204" s="165"/>
      <c r="D204" s="195" t="s">
        <v>1458</v>
      </c>
      <c r="F204" s="171" t="s">
        <v>1364</v>
      </c>
      <c r="G204" s="179"/>
      <c r="H204" s="253">
        <v>1.6959</v>
      </c>
    </row>
    <row r="205" spans="1:8" x14ac:dyDescent="0.2">
      <c r="A205" s="179" t="s">
        <v>1308</v>
      </c>
      <c r="B205" s="165"/>
      <c r="D205" s="195" t="s">
        <v>1460</v>
      </c>
      <c r="F205" s="171" t="s">
        <v>1364</v>
      </c>
      <c r="G205" s="179"/>
      <c r="H205" s="253">
        <v>1.661</v>
      </c>
    </row>
    <row r="206" spans="1:8" ht="14.25" x14ac:dyDescent="0.2">
      <c r="A206" s="179" t="s">
        <v>1461</v>
      </c>
      <c r="B206" s="165"/>
      <c r="D206" s="195" t="s">
        <v>1462</v>
      </c>
      <c r="F206" s="171" t="s">
        <v>1364</v>
      </c>
      <c r="G206" s="179"/>
      <c r="H206" s="251">
        <v>1.2588999999999999</v>
      </c>
    </row>
    <row r="207" spans="1:8" x14ac:dyDescent="0.2">
      <c r="A207" s="179" t="s">
        <v>1310</v>
      </c>
      <c r="B207" s="165"/>
      <c r="D207" s="195" t="s">
        <v>1463</v>
      </c>
      <c r="F207" s="171" t="s">
        <v>1364</v>
      </c>
      <c r="G207" s="179"/>
      <c r="H207" s="250">
        <v>1.0022</v>
      </c>
    </row>
    <row r="208" spans="1:8" x14ac:dyDescent="0.2">
      <c r="A208" s="179" t="s">
        <v>1312</v>
      </c>
      <c r="B208" s="165"/>
      <c r="D208" s="195" t="s">
        <v>1464</v>
      </c>
      <c r="F208" s="171" t="s">
        <v>1364</v>
      </c>
      <c r="G208" s="179"/>
      <c r="H208" s="249">
        <v>1.5263</v>
      </c>
    </row>
    <row r="209" spans="1:9" x14ac:dyDescent="0.2">
      <c r="A209" s="179" t="s">
        <v>1313</v>
      </c>
      <c r="B209" s="165"/>
      <c r="D209" s="195" t="s">
        <v>1465</v>
      </c>
      <c r="F209" s="171" t="s">
        <v>1364</v>
      </c>
      <c r="G209" s="179"/>
      <c r="H209" s="252">
        <v>1.3105</v>
      </c>
    </row>
    <row r="210" spans="1:9" x14ac:dyDescent="0.2">
      <c r="A210" s="179" t="s">
        <v>1466</v>
      </c>
      <c r="B210" s="165"/>
      <c r="D210" s="195" t="s">
        <v>1465</v>
      </c>
      <c r="F210" s="171" t="s">
        <v>1364</v>
      </c>
      <c r="G210" s="179"/>
      <c r="H210" s="252">
        <v>1.3104</v>
      </c>
    </row>
    <row r="211" spans="1:9" ht="14.25" x14ac:dyDescent="0.2">
      <c r="A211" s="179" t="s">
        <v>1467</v>
      </c>
      <c r="B211" s="165"/>
      <c r="D211" s="195" t="s">
        <v>1468</v>
      </c>
      <c r="F211" s="171" t="s">
        <v>1364</v>
      </c>
      <c r="G211" s="179"/>
      <c r="H211" s="251">
        <v>1.331</v>
      </c>
    </row>
    <row r="212" spans="1:9" ht="5.25" customHeight="1" x14ac:dyDescent="0.2"/>
    <row r="213" spans="1:9" x14ac:dyDescent="0.2">
      <c r="A213" s="186" t="s">
        <v>1315</v>
      </c>
    </row>
    <row r="214" spans="1:9" x14ac:dyDescent="0.2">
      <c r="A214" s="187" t="s">
        <v>1469</v>
      </c>
    </row>
    <row r="215" spans="1:9" ht="6" customHeight="1" x14ac:dyDescent="0.2"/>
    <row r="216" spans="1:9" x14ac:dyDescent="0.2">
      <c r="A216" s="248" t="s">
        <v>1470</v>
      </c>
      <c r="B216" s="248"/>
      <c r="C216" s="248"/>
      <c r="D216" s="248"/>
      <c r="E216" s="248"/>
      <c r="F216" s="248"/>
      <c r="G216" s="248"/>
      <c r="H216" s="248"/>
      <c r="I216" s="248"/>
    </row>
    <row r="217" spans="1:9" s="186" customFormat="1" ht="5.25" customHeight="1" x14ac:dyDescent="0.2">
      <c r="A217" s="254"/>
      <c r="B217" s="255"/>
      <c r="C217" s="255"/>
      <c r="D217" s="255"/>
      <c r="E217" s="255"/>
      <c r="F217" s="255"/>
      <c r="G217" s="255"/>
      <c r="H217" s="255"/>
      <c r="I217" s="255"/>
    </row>
    <row r="218" spans="1:9" ht="14.25" x14ac:dyDescent="0.2">
      <c r="A218" s="179" t="s">
        <v>1471</v>
      </c>
      <c r="D218" s="256" t="s">
        <v>84</v>
      </c>
      <c r="E218" s="257"/>
      <c r="F218" s="258"/>
      <c r="G218" s="186"/>
    </row>
    <row r="219" spans="1:9" x14ac:dyDescent="0.2">
      <c r="A219" s="165" t="s">
        <v>1472</v>
      </c>
      <c r="B219" s="186"/>
      <c r="C219" s="186"/>
      <c r="D219" s="259">
        <v>24941491017.349998</v>
      </c>
      <c r="E219" s="260"/>
      <c r="F219" s="260"/>
      <c r="G219" s="186"/>
      <c r="H219" s="260"/>
      <c r="I219" s="261"/>
    </row>
    <row r="220" spans="1:9" x14ac:dyDescent="0.2">
      <c r="A220" s="186" t="s">
        <v>1473</v>
      </c>
      <c r="B220" s="186"/>
      <c r="C220" s="186"/>
      <c r="D220" s="259">
        <v>25401629978</v>
      </c>
      <c r="E220" s="260"/>
      <c r="F220" s="262"/>
      <c r="G220" s="186"/>
      <c r="H220" s="263"/>
      <c r="I220" s="264"/>
    </row>
    <row r="221" spans="1:9" x14ac:dyDescent="0.2">
      <c r="A221" s="186" t="s">
        <v>1474</v>
      </c>
      <c r="B221" s="186"/>
      <c r="C221" s="186"/>
      <c r="D221" s="265">
        <v>98686</v>
      </c>
      <c r="E221" s="262"/>
      <c r="F221" s="265"/>
      <c r="G221" s="186"/>
      <c r="I221" s="264"/>
    </row>
    <row r="222" spans="1:9" x14ac:dyDescent="0.2">
      <c r="A222" s="186" t="s">
        <v>1475</v>
      </c>
      <c r="B222" s="186"/>
      <c r="C222" s="186"/>
      <c r="D222" s="259">
        <v>98686</v>
      </c>
      <c r="E222" s="262"/>
      <c r="F222" s="265"/>
      <c r="G222" s="186"/>
      <c r="I222" s="264"/>
    </row>
    <row r="223" spans="1:9" x14ac:dyDescent="0.2">
      <c r="A223" s="186" t="s">
        <v>1476</v>
      </c>
      <c r="B223" s="186"/>
      <c r="C223" s="186"/>
      <c r="D223" s="259">
        <v>93247</v>
      </c>
      <c r="E223" s="262"/>
      <c r="F223" s="265"/>
      <c r="G223" s="186"/>
      <c r="H223" s="263"/>
      <c r="I223" s="264"/>
    </row>
    <row r="224" spans="1:9" x14ac:dyDescent="0.2">
      <c r="A224" s="186" t="s">
        <v>1477</v>
      </c>
      <c r="B224" s="186"/>
      <c r="C224" s="186"/>
      <c r="D224" s="259">
        <v>252735.85936556349</v>
      </c>
      <c r="E224" s="262"/>
      <c r="F224" s="262"/>
      <c r="G224" s="186"/>
      <c r="I224" s="264"/>
    </row>
    <row r="225" spans="1:9" ht="5.25" customHeight="1" x14ac:dyDescent="0.2">
      <c r="A225" s="186"/>
      <c r="B225" s="186"/>
      <c r="C225" s="186"/>
      <c r="D225" s="262"/>
      <c r="E225" s="186"/>
      <c r="F225" s="266"/>
      <c r="G225" s="266"/>
    </row>
    <row r="226" spans="1:9" ht="14.25" x14ac:dyDescent="0.2">
      <c r="A226" s="165" t="s">
        <v>1478</v>
      </c>
      <c r="B226" s="186"/>
      <c r="C226" s="186"/>
      <c r="D226" s="267">
        <v>0.49107694893936576</v>
      </c>
      <c r="E226" s="268"/>
      <c r="F226" s="267"/>
      <c r="G226" s="266"/>
      <c r="I226" s="269"/>
    </row>
    <row r="227" spans="1:9" ht="14.25" x14ac:dyDescent="0.2">
      <c r="A227" s="165" t="s">
        <v>1479</v>
      </c>
      <c r="B227" s="186"/>
      <c r="C227" s="186"/>
      <c r="D227" s="267">
        <v>0.60978518533210435</v>
      </c>
      <c r="E227" s="268"/>
      <c r="F227" s="267"/>
      <c r="G227" s="266"/>
      <c r="I227" s="269"/>
    </row>
    <row r="228" spans="1:9" x14ac:dyDescent="0.2">
      <c r="A228" s="186" t="s">
        <v>1480</v>
      </c>
      <c r="B228" s="186"/>
      <c r="C228" s="186"/>
      <c r="D228" s="267">
        <v>2.998198289404632E-2</v>
      </c>
      <c r="E228" s="268"/>
      <c r="F228" s="269"/>
      <c r="G228" s="264"/>
      <c r="I228" s="269"/>
    </row>
    <row r="229" spans="1:9" x14ac:dyDescent="0.2">
      <c r="A229" s="186" t="s">
        <v>1481</v>
      </c>
      <c r="B229" s="186"/>
      <c r="C229" s="186"/>
      <c r="D229" s="270">
        <v>53.154937641418485</v>
      </c>
      <c r="E229" s="268"/>
      <c r="F229" s="264"/>
      <c r="G229" s="264"/>
    </row>
    <row r="230" spans="1:9" x14ac:dyDescent="0.2">
      <c r="A230" s="186" t="s">
        <v>1482</v>
      </c>
      <c r="B230" s="186"/>
      <c r="C230" s="186"/>
      <c r="D230" s="270">
        <v>23.637118796261561</v>
      </c>
      <c r="E230" s="268"/>
      <c r="F230" s="264"/>
      <c r="G230" s="264"/>
    </row>
    <row r="231" spans="1:9" x14ac:dyDescent="0.2">
      <c r="A231" s="165" t="s">
        <v>1683</v>
      </c>
      <c r="B231" s="186"/>
      <c r="C231" s="186"/>
      <c r="D231" s="270">
        <v>44.741761189436943</v>
      </c>
      <c r="E231" s="268"/>
      <c r="F231" s="264"/>
      <c r="G231" s="264"/>
    </row>
    <row r="232" spans="1:9" ht="14.25" x14ac:dyDescent="0.2">
      <c r="A232" s="165" t="s">
        <v>1483</v>
      </c>
      <c r="B232" s="186"/>
      <c r="C232" s="186"/>
      <c r="D232" s="267">
        <v>0.70033096310144471</v>
      </c>
      <c r="F232" s="264"/>
      <c r="G232" s="264"/>
    </row>
    <row r="233" spans="1:9" ht="14.25" x14ac:dyDescent="0.2">
      <c r="A233" s="165" t="s">
        <v>1484</v>
      </c>
      <c r="B233" s="186"/>
      <c r="C233" s="186"/>
      <c r="D233" s="267">
        <v>0.69898828587782302</v>
      </c>
      <c r="E233" s="268"/>
      <c r="F233" s="264"/>
      <c r="G233" s="264"/>
    </row>
    <row r="234" spans="1:9" ht="5.25" customHeight="1" x14ac:dyDescent="0.2">
      <c r="A234" s="186"/>
      <c r="B234" s="186"/>
      <c r="C234" s="186"/>
      <c r="D234" s="270"/>
      <c r="E234" s="270"/>
      <c r="F234" s="264"/>
      <c r="G234" s="264"/>
    </row>
    <row r="235" spans="1:9" x14ac:dyDescent="0.2">
      <c r="A235" s="186" t="s">
        <v>1485</v>
      </c>
      <c r="B235" s="186"/>
      <c r="C235" s="186"/>
      <c r="D235" s="271">
        <v>28.88725979647753</v>
      </c>
      <c r="E235" s="272"/>
      <c r="F235" s="264"/>
      <c r="G235" s="264"/>
    </row>
    <row r="236" spans="1:9" ht="3.75" customHeight="1" x14ac:dyDescent="0.2">
      <c r="A236" s="186"/>
      <c r="B236" s="186"/>
      <c r="C236" s="186"/>
      <c r="D236" s="272"/>
      <c r="E236" s="272"/>
      <c r="F236" s="264"/>
      <c r="G236" s="264"/>
    </row>
    <row r="237" spans="1:9" x14ac:dyDescent="0.2">
      <c r="A237" s="186" t="s">
        <v>1315</v>
      </c>
      <c r="B237" s="186"/>
      <c r="C237" s="186"/>
      <c r="D237" s="272"/>
      <c r="E237" s="272"/>
      <c r="F237" s="264"/>
      <c r="G237" s="264"/>
    </row>
    <row r="238" spans="1:9" x14ac:dyDescent="0.2">
      <c r="A238" s="187" t="s">
        <v>1486</v>
      </c>
      <c r="B238" s="186"/>
      <c r="C238" s="186"/>
      <c r="D238" s="272"/>
      <c r="E238" s="272"/>
      <c r="F238" s="264"/>
      <c r="G238" s="264"/>
    </row>
    <row r="239" spans="1:9" x14ac:dyDescent="0.2">
      <c r="A239" s="187" t="s">
        <v>1487</v>
      </c>
      <c r="B239" s="186"/>
      <c r="C239" s="186"/>
      <c r="D239" s="272"/>
      <c r="E239" s="272"/>
      <c r="F239" s="264"/>
      <c r="G239" s="264"/>
    </row>
    <row r="240" spans="1:9" x14ac:dyDescent="0.2">
      <c r="A240" s="187" t="s">
        <v>1488</v>
      </c>
      <c r="B240" s="186"/>
      <c r="C240" s="186"/>
      <c r="D240" s="272"/>
      <c r="E240" s="272"/>
      <c r="F240" s="264"/>
      <c r="G240" s="264"/>
    </row>
    <row r="241" spans="1:12" x14ac:dyDescent="0.2">
      <c r="A241" s="187"/>
      <c r="B241" s="187"/>
      <c r="C241" s="187"/>
      <c r="D241" s="187"/>
      <c r="E241" s="187"/>
      <c r="F241" s="187"/>
      <c r="G241" s="187"/>
      <c r="H241" s="187"/>
      <c r="I241" s="187"/>
    </row>
    <row r="242" spans="1:12" ht="5.25" customHeight="1" x14ac:dyDescent="0.2">
      <c r="A242" s="273"/>
      <c r="B242" s="186"/>
      <c r="C242" s="186"/>
      <c r="D242" s="272"/>
      <c r="E242" s="272"/>
      <c r="F242" s="264"/>
      <c r="G242" s="264"/>
    </row>
    <row r="243" spans="1:12" x14ac:dyDescent="0.2">
      <c r="A243" s="248" t="s">
        <v>1489</v>
      </c>
      <c r="B243" s="248"/>
      <c r="C243" s="248"/>
      <c r="D243" s="248"/>
      <c r="E243" s="248"/>
      <c r="F243" s="248"/>
      <c r="G243" s="248"/>
      <c r="H243" s="248"/>
      <c r="I243" s="248"/>
    </row>
    <row r="244" spans="1:12" ht="4.5" customHeight="1" x14ac:dyDescent="0.2">
      <c r="A244" s="155"/>
      <c r="B244" s="274"/>
      <c r="C244" s="195"/>
    </row>
    <row r="245" spans="1:12" s="186" customFormat="1" x14ac:dyDescent="0.2">
      <c r="A245" s="165" t="s">
        <v>1680</v>
      </c>
      <c r="B245" s="275"/>
      <c r="C245" s="171"/>
      <c r="D245" s="165"/>
      <c r="E245" s="276">
        <v>16871250800</v>
      </c>
    </row>
    <row r="246" spans="1:12" s="186" customFormat="1" ht="5.25" customHeight="1" x14ac:dyDescent="0.2">
      <c r="A246" s="277"/>
      <c r="B246" s="275"/>
      <c r="C246" s="171"/>
      <c r="D246" s="165"/>
      <c r="E246" s="276"/>
    </row>
    <row r="247" spans="1:12" s="186" customFormat="1" x14ac:dyDescent="0.2">
      <c r="A247" s="165" t="s">
        <v>1681</v>
      </c>
      <c r="B247" s="275"/>
      <c r="C247" s="171"/>
      <c r="D247" s="165"/>
      <c r="E247" s="276">
        <v>24999876560</v>
      </c>
    </row>
    <row r="248" spans="1:12" s="186" customFormat="1" ht="6" customHeight="1" x14ac:dyDescent="0.2">
      <c r="A248" s="165"/>
      <c r="B248" s="275"/>
      <c r="C248" s="171"/>
      <c r="D248" s="165"/>
      <c r="E248" s="276"/>
    </row>
    <row r="249" spans="1:12" x14ac:dyDescent="0.2">
      <c r="A249" s="187"/>
      <c r="B249" s="274"/>
      <c r="C249" s="195"/>
    </row>
    <row r="250" spans="1:12" ht="6.75" customHeight="1" x14ac:dyDescent="0.2">
      <c r="A250" s="155"/>
      <c r="B250" s="274"/>
      <c r="C250" s="195"/>
      <c r="L250" s="155"/>
    </row>
    <row r="251" spans="1:12" x14ac:dyDescent="0.2">
      <c r="A251" s="248" t="s">
        <v>1490</v>
      </c>
      <c r="B251" s="248"/>
      <c r="C251" s="248"/>
      <c r="D251" s="248"/>
      <c r="E251" s="248"/>
      <c r="F251" s="248"/>
      <c r="G251" s="248"/>
      <c r="H251" s="248"/>
      <c r="I251" s="248"/>
    </row>
    <row r="252" spans="1:12" ht="3.75" customHeight="1" x14ac:dyDescent="0.2"/>
    <row r="253" spans="1:12" x14ac:dyDescent="0.2">
      <c r="A253" s="155" t="s">
        <v>62</v>
      </c>
      <c r="D253" s="278">
        <v>16871250800</v>
      </c>
      <c r="F253" s="186"/>
      <c r="G253" s="186"/>
    </row>
    <row r="254" spans="1:12" ht="6" customHeight="1" x14ac:dyDescent="0.2">
      <c r="D254" s="279"/>
    </row>
    <row r="255" spans="1:12" ht="14.25" x14ac:dyDescent="0.2">
      <c r="A255" s="153" t="s">
        <v>1491</v>
      </c>
      <c r="D255" s="280">
        <v>23148214114.201363</v>
      </c>
      <c r="E255" s="153" t="s">
        <v>1492</v>
      </c>
      <c r="G255" s="281" t="s">
        <v>1493</v>
      </c>
    </row>
    <row r="256" spans="1:12" x14ac:dyDescent="0.2">
      <c r="A256" s="153" t="s">
        <v>1494</v>
      </c>
      <c r="D256" s="282"/>
      <c r="E256" s="179" t="s">
        <v>1495</v>
      </c>
      <c r="G256" s="283">
        <v>0.93</v>
      </c>
      <c r="H256" s="284"/>
    </row>
    <row r="257" spans="1:9" x14ac:dyDescent="0.2">
      <c r="A257" s="153" t="s">
        <v>1496</v>
      </c>
      <c r="D257" s="282">
        <v>460138960.55000001</v>
      </c>
      <c r="E257" s="186" t="s">
        <v>1497</v>
      </c>
      <c r="F257" s="186"/>
      <c r="G257" s="283">
        <v>0.8</v>
      </c>
      <c r="H257" s="284"/>
    </row>
    <row r="258" spans="1:9" x14ac:dyDescent="0.2">
      <c r="A258" s="153" t="s">
        <v>1498</v>
      </c>
      <c r="D258" s="285">
        <v>0</v>
      </c>
      <c r="E258" s="186" t="s">
        <v>1499</v>
      </c>
      <c r="F258" s="186"/>
      <c r="G258" s="283">
        <v>0.93</v>
      </c>
      <c r="H258" s="284"/>
    </row>
    <row r="259" spans="1:9" x14ac:dyDescent="0.2">
      <c r="A259" s="286" t="s">
        <v>1500</v>
      </c>
      <c r="D259" s="287"/>
      <c r="E259" s="186"/>
      <c r="F259" s="186"/>
      <c r="G259" s="283"/>
      <c r="H259" s="284"/>
    </row>
    <row r="260" spans="1:9" x14ac:dyDescent="0.2">
      <c r="A260" s="286" t="s">
        <v>1501</v>
      </c>
      <c r="D260" s="287"/>
      <c r="E260" s="277" t="s">
        <v>1502</v>
      </c>
      <c r="F260" s="186"/>
      <c r="G260" s="283">
        <v>1.03</v>
      </c>
      <c r="H260" s="284"/>
    </row>
    <row r="261" spans="1:9" ht="14.25" x14ac:dyDescent="0.2">
      <c r="A261" s="286" t="s">
        <v>884</v>
      </c>
      <c r="D261" s="287"/>
      <c r="E261" s="277" t="s">
        <v>1503</v>
      </c>
      <c r="F261" s="186"/>
      <c r="G261" s="283">
        <v>1.0738017891879985</v>
      </c>
      <c r="H261" s="284"/>
    </row>
    <row r="262" spans="1:9" x14ac:dyDescent="0.2">
      <c r="A262" s="153" t="s">
        <v>1504</v>
      </c>
      <c r="D262" s="287">
        <v>0</v>
      </c>
    </row>
    <row r="263" spans="1:9" x14ac:dyDescent="0.2">
      <c r="A263" s="153" t="s">
        <v>1505</v>
      </c>
      <c r="D263" s="287">
        <v>0</v>
      </c>
    </row>
    <row r="264" spans="1:9" x14ac:dyDescent="0.2">
      <c r="A264" s="288" t="s">
        <v>1506</v>
      </c>
      <c r="D264" s="287">
        <v>0</v>
      </c>
    </row>
    <row r="265" spans="1:9" x14ac:dyDescent="0.2">
      <c r="A265" s="153" t="s">
        <v>1507</v>
      </c>
      <c r="D265" s="287">
        <v>0</v>
      </c>
    </row>
    <row r="266" spans="1:9" ht="13.5" thickBot="1" x14ac:dyDescent="0.25">
      <c r="A266" s="289" t="s">
        <v>1508</v>
      </c>
      <c r="D266" s="290">
        <v>23608353074.751362</v>
      </c>
    </row>
    <row r="267" spans="1:9" ht="6" customHeight="1" thickTop="1" x14ac:dyDescent="0.2"/>
    <row r="268" spans="1:9" x14ac:dyDescent="0.2">
      <c r="A268" s="155" t="s">
        <v>1509</v>
      </c>
      <c r="D268" s="291" t="s">
        <v>1365</v>
      </c>
    </row>
    <row r="269" spans="1:9" ht="4.5" customHeight="1" x14ac:dyDescent="0.2">
      <c r="A269" s="155"/>
      <c r="D269" s="291"/>
    </row>
    <row r="270" spans="1:9" x14ac:dyDescent="0.2">
      <c r="A270" s="186" t="s">
        <v>1315</v>
      </c>
      <c r="D270" s="291"/>
    </row>
    <row r="271" spans="1:9" x14ac:dyDescent="0.2">
      <c r="A271" s="187" t="s">
        <v>1510</v>
      </c>
      <c r="D271" s="291"/>
    </row>
    <row r="272" spans="1:9" x14ac:dyDescent="0.2">
      <c r="A272" s="187" t="s">
        <v>1511</v>
      </c>
      <c r="B272" s="186"/>
      <c r="C272" s="186"/>
      <c r="D272" s="217"/>
      <c r="E272" s="186"/>
      <c r="F272" s="186"/>
      <c r="G272" s="186"/>
      <c r="H272" s="186"/>
      <c r="I272" s="186"/>
    </row>
    <row r="273" spans="1:9" x14ac:dyDescent="0.2">
      <c r="A273" s="187" t="s">
        <v>1512</v>
      </c>
      <c r="B273" s="186"/>
      <c r="C273" s="186"/>
      <c r="D273" s="217"/>
      <c r="E273" s="186"/>
      <c r="F273" s="186"/>
      <c r="G273" s="186"/>
      <c r="H273" s="186"/>
      <c r="I273" s="186"/>
    </row>
    <row r="274" spans="1:9" x14ac:dyDescent="0.2">
      <c r="A274" s="248" t="s">
        <v>1513</v>
      </c>
      <c r="B274" s="248"/>
      <c r="C274" s="248"/>
      <c r="D274" s="248"/>
      <c r="E274" s="248"/>
      <c r="F274" s="248"/>
      <c r="G274" s="248"/>
      <c r="H274" s="248"/>
      <c r="I274" s="248"/>
    </row>
    <row r="275" spans="1:9" ht="6.75" customHeight="1" x14ac:dyDescent="0.2">
      <c r="A275" s="162"/>
      <c r="B275" s="186"/>
      <c r="C275" s="186"/>
      <c r="D275" s="217"/>
      <c r="E275" s="186"/>
      <c r="F275" s="186"/>
      <c r="G275" s="186"/>
      <c r="H275" s="186"/>
      <c r="I275" s="186"/>
    </row>
    <row r="276" spans="1:9" x14ac:dyDescent="0.2">
      <c r="A276" s="162" t="s">
        <v>1514</v>
      </c>
      <c r="B276" s="186"/>
      <c r="C276" s="186"/>
      <c r="D276" s="260">
        <v>17630441944.232697</v>
      </c>
      <c r="E276" s="186"/>
      <c r="F276" s="186"/>
      <c r="G276" s="186"/>
      <c r="H276" s="186"/>
      <c r="I276" s="186"/>
    </row>
    <row r="277" spans="1:9" x14ac:dyDescent="0.2">
      <c r="A277" s="162"/>
      <c r="B277" s="186"/>
      <c r="C277" s="186"/>
      <c r="D277" s="217"/>
      <c r="E277" s="292"/>
      <c r="F277" s="186"/>
      <c r="G277" s="186"/>
      <c r="H277" s="186"/>
      <c r="I277" s="186"/>
    </row>
    <row r="278" spans="1:9" ht="14.25" x14ac:dyDescent="0.2">
      <c r="A278" s="165" t="s">
        <v>1515</v>
      </c>
      <c r="B278" s="186"/>
      <c r="C278" s="186"/>
      <c r="D278" s="260">
        <v>24816957314.733391</v>
      </c>
      <c r="E278" s="186"/>
      <c r="F278" s="186" t="s">
        <v>1516</v>
      </c>
      <c r="G278" s="186"/>
      <c r="H278" s="293">
        <v>3.2500000000000001E-2</v>
      </c>
      <c r="I278" s="186"/>
    </row>
    <row r="279" spans="1:9" x14ac:dyDescent="0.2">
      <c r="A279" s="165" t="s">
        <v>1496</v>
      </c>
      <c r="B279" s="186"/>
      <c r="C279" s="186"/>
      <c r="D279" s="260">
        <v>460138960.55000001</v>
      </c>
      <c r="E279" s="186"/>
      <c r="F279" s="186"/>
      <c r="G279" s="186"/>
      <c r="H279" s="186"/>
      <c r="I279" s="186"/>
    </row>
    <row r="280" spans="1:9" x14ac:dyDescent="0.2">
      <c r="A280" s="165" t="s">
        <v>1498</v>
      </c>
      <c r="B280" s="186"/>
      <c r="C280" s="186"/>
      <c r="D280" s="260">
        <v>0</v>
      </c>
      <c r="E280" s="186"/>
      <c r="F280" s="186"/>
      <c r="G280" s="186"/>
      <c r="H280" s="186"/>
      <c r="I280" s="186"/>
    </row>
    <row r="281" spans="1:9" x14ac:dyDescent="0.2">
      <c r="A281" s="294" t="s">
        <v>1500</v>
      </c>
      <c r="B281" s="186"/>
      <c r="C281" s="186"/>
      <c r="D281" s="217"/>
      <c r="E281" s="186"/>
      <c r="F281" s="186"/>
      <c r="G281" s="186"/>
      <c r="H281" s="186"/>
      <c r="I281" s="186"/>
    </row>
    <row r="282" spans="1:9" x14ac:dyDescent="0.2">
      <c r="A282" s="294" t="s">
        <v>1501</v>
      </c>
      <c r="B282" s="186"/>
      <c r="C282" s="186"/>
      <c r="D282" s="217"/>
      <c r="E282" s="292"/>
      <c r="F282" s="186"/>
      <c r="G282" s="186"/>
      <c r="H282" s="186"/>
      <c r="I282" s="186"/>
    </row>
    <row r="283" spans="1:9" x14ac:dyDescent="0.2">
      <c r="A283" s="294" t="s">
        <v>884</v>
      </c>
      <c r="B283" s="186"/>
      <c r="C283" s="186"/>
      <c r="D283" s="217"/>
      <c r="E283" s="186"/>
      <c r="F283" s="186"/>
      <c r="G283" s="186"/>
      <c r="H283" s="186"/>
      <c r="I283" s="186"/>
    </row>
    <row r="284" spans="1:9" x14ac:dyDescent="0.2">
      <c r="A284" s="165" t="s">
        <v>1517</v>
      </c>
      <c r="B284" s="186"/>
      <c r="C284" s="186"/>
      <c r="D284" s="260">
        <v>0</v>
      </c>
      <c r="E284" s="186"/>
      <c r="F284" s="186"/>
      <c r="G284" s="186"/>
      <c r="H284" s="186"/>
      <c r="I284" s="186"/>
    </row>
    <row r="285" spans="1:9" x14ac:dyDescent="0.2">
      <c r="A285" s="165" t="s">
        <v>1505</v>
      </c>
      <c r="B285" s="186"/>
      <c r="C285" s="186"/>
      <c r="D285" s="260">
        <v>0</v>
      </c>
      <c r="E285" s="186"/>
      <c r="F285" s="186"/>
      <c r="G285" s="186"/>
      <c r="H285" s="186"/>
      <c r="I285" s="186"/>
    </row>
    <row r="286" spans="1:9" x14ac:dyDescent="0.2">
      <c r="A286" s="165" t="s">
        <v>1518</v>
      </c>
      <c r="B286" s="186"/>
      <c r="C286" s="186"/>
      <c r="D286" s="260">
        <v>0</v>
      </c>
      <c r="E286" s="186"/>
      <c r="F286" s="186"/>
      <c r="G286" s="186"/>
      <c r="H286" s="186"/>
      <c r="I286" s="186"/>
    </row>
    <row r="287" spans="1:9" ht="13.5" thickBot="1" x14ac:dyDescent="0.25">
      <c r="A287" s="162" t="s">
        <v>1519</v>
      </c>
      <c r="B287" s="186"/>
      <c r="C287" s="186"/>
      <c r="D287" s="295">
        <v>25277096275.28339</v>
      </c>
      <c r="E287" s="186"/>
      <c r="F287" s="186"/>
      <c r="G287" s="186"/>
      <c r="H287" s="186"/>
      <c r="I287" s="186"/>
    </row>
    <row r="288" spans="1:9" ht="6" customHeight="1" thickTop="1" x14ac:dyDescent="0.2">
      <c r="A288" s="165"/>
      <c r="B288" s="186"/>
      <c r="C288" s="186"/>
      <c r="D288" s="217"/>
      <c r="E288" s="186"/>
      <c r="F288" s="186"/>
      <c r="G288" s="186"/>
      <c r="H288" s="186"/>
      <c r="I288" s="186"/>
    </row>
    <row r="289" spans="1:9" x14ac:dyDescent="0.2">
      <c r="A289" s="162" t="s">
        <v>1520</v>
      </c>
      <c r="B289" s="186"/>
      <c r="C289" s="186"/>
      <c r="D289" s="260">
        <v>7646654331.0506935</v>
      </c>
      <c r="E289" s="186"/>
      <c r="F289" s="186"/>
      <c r="G289" s="186"/>
      <c r="H289" s="186"/>
      <c r="I289" s="186"/>
    </row>
    <row r="290" spans="1:9" ht="5.25" customHeight="1" x14ac:dyDescent="0.2">
      <c r="A290" s="162"/>
      <c r="B290" s="186"/>
      <c r="C290" s="186"/>
      <c r="D290" s="260"/>
      <c r="E290" s="186"/>
      <c r="F290" s="186"/>
      <c r="G290" s="186"/>
      <c r="H290" s="186"/>
      <c r="I290" s="186"/>
    </row>
    <row r="291" spans="1:9" x14ac:dyDescent="0.2">
      <c r="A291" s="186" t="s">
        <v>1315</v>
      </c>
      <c r="B291" s="186"/>
      <c r="C291" s="186"/>
      <c r="D291" s="260"/>
      <c r="E291" s="186"/>
      <c r="F291" s="186"/>
      <c r="G291" s="186"/>
      <c r="H291" s="186"/>
      <c r="I291" s="186"/>
    </row>
    <row r="292" spans="1:9" x14ac:dyDescent="0.2">
      <c r="A292" s="187" t="s">
        <v>1510</v>
      </c>
      <c r="D292" s="195"/>
    </row>
    <row r="293" spans="1:9" ht="4.5" customHeight="1" x14ac:dyDescent="0.2">
      <c r="A293" s="187"/>
      <c r="D293" s="195"/>
    </row>
    <row r="294" spans="1:9" x14ac:dyDescent="0.2">
      <c r="A294" s="248" t="s">
        <v>1521</v>
      </c>
      <c r="B294" s="248"/>
      <c r="C294" s="248"/>
      <c r="D294" s="248"/>
      <c r="E294" s="248"/>
      <c r="F294" s="248"/>
      <c r="G294" s="248"/>
      <c r="H294" s="248"/>
      <c r="I294" s="248"/>
    </row>
    <row r="295" spans="1:9" x14ac:dyDescent="0.2">
      <c r="A295" s="157" t="s">
        <v>1522</v>
      </c>
      <c r="D295" s="195"/>
    </row>
    <row r="296" spans="1:9" s="186" customFormat="1" x14ac:dyDescent="0.2">
      <c r="A296" s="244" t="s">
        <v>1523</v>
      </c>
      <c r="B296" s="202"/>
      <c r="D296" s="189" t="s">
        <v>1338</v>
      </c>
      <c r="E296" s="198" t="s">
        <v>1339</v>
      </c>
      <c r="F296" s="189" t="s">
        <v>1340</v>
      </c>
      <c r="H296" s="164" t="s">
        <v>1524</v>
      </c>
    </row>
    <row r="297" spans="1:9" s="186" customFormat="1" ht="6" customHeight="1" x14ac:dyDescent="0.2">
      <c r="A297" s="244"/>
      <c r="B297" s="202"/>
      <c r="D297" s="191"/>
      <c r="E297" s="199"/>
      <c r="F297" s="191"/>
      <c r="H297" s="210"/>
    </row>
    <row r="298" spans="1:9" s="186" customFormat="1" x14ac:dyDescent="0.2">
      <c r="A298" s="153" t="s">
        <v>1292</v>
      </c>
      <c r="B298" s="202"/>
      <c r="C298" s="258"/>
      <c r="D298" s="217" t="s">
        <v>1348</v>
      </c>
      <c r="E298" s="296"/>
      <c r="F298" s="217" t="s">
        <v>1350</v>
      </c>
      <c r="H298" s="297" t="s">
        <v>1525</v>
      </c>
    </row>
    <row r="299" spans="1:9" s="186" customFormat="1" x14ac:dyDescent="0.2">
      <c r="A299" s="153" t="s">
        <v>1295</v>
      </c>
      <c r="B299" s="202"/>
      <c r="C299" s="258"/>
      <c r="D299" s="217" t="s">
        <v>1348</v>
      </c>
      <c r="E299" s="296"/>
      <c r="F299" s="217" t="s">
        <v>1350</v>
      </c>
      <c r="H299" s="297" t="s">
        <v>1525</v>
      </c>
    </row>
    <row r="300" spans="1:9" s="186" customFormat="1" x14ac:dyDescent="0.2">
      <c r="A300" s="153" t="s">
        <v>1296</v>
      </c>
      <c r="B300" s="202"/>
      <c r="C300" s="258"/>
      <c r="D300" s="217" t="s">
        <v>1348</v>
      </c>
      <c r="E300" s="296"/>
      <c r="F300" s="217" t="s">
        <v>1350</v>
      </c>
      <c r="H300" s="297" t="s">
        <v>1525</v>
      </c>
    </row>
    <row r="301" spans="1:9" s="186" customFormat="1" x14ac:dyDescent="0.2">
      <c r="A301" s="153" t="s">
        <v>1299</v>
      </c>
      <c r="B301" s="202"/>
      <c r="C301" s="258"/>
      <c r="D301" s="217" t="s">
        <v>1348</v>
      </c>
      <c r="E301" s="296"/>
      <c r="F301" s="217" t="s">
        <v>1350</v>
      </c>
      <c r="H301" s="297" t="s">
        <v>1525</v>
      </c>
    </row>
    <row r="302" spans="1:9" s="186" customFormat="1" x14ac:dyDescent="0.2">
      <c r="A302" s="153" t="s">
        <v>1300</v>
      </c>
      <c r="B302" s="202"/>
      <c r="C302" s="258"/>
      <c r="D302" s="217" t="s">
        <v>1348</v>
      </c>
      <c r="E302" s="296"/>
      <c r="F302" s="217" t="s">
        <v>1350</v>
      </c>
      <c r="H302" s="297" t="s">
        <v>1525</v>
      </c>
    </row>
    <row r="303" spans="1:9" s="186" customFormat="1" x14ac:dyDescent="0.2">
      <c r="A303" s="153" t="s">
        <v>1301</v>
      </c>
      <c r="B303" s="202"/>
      <c r="C303" s="258"/>
      <c r="D303" s="217" t="s">
        <v>1348</v>
      </c>
      <c r="F303" s="217" t="s">
        <v>1350</v>
      </c>
      <c r="H303" s="297" t="s">
        <v>1525</v>
      </c>
    </row>
    <row r="304" spans="1:9" s="186" customFormat="1" x14ac:dyDescent="0.2">
      <c r="A304" s="153" t="s">
        <v>1303</v>
      </c>
      <c r="B304" s="202"/>
      <c r="C304" s="258"/>
      <c r="D304" s="217" t="s">
        <v>1348</v>
      </c>
      <c r="F304" s="217" t="s">
        <v>1350</v>
      </c>
      <c r="H304" s="297" t="s">
        <v>1525</v>
      </c>
    </row>
    <row r="305" spans="1:9" s="186" customFormat="1" x14ac:dyDescent="0.2">
      <c r="A305" s="153" t="s">
        <v>1304</v>
      </c>
      <c r="B305" s="202"/>
      <c r="C305" s="258"/>
      <c r="D305" s="217" t="s">
        <v>1348</v>
      </c>
      <c r="F305" s="217" t="s">
        <v>1350</v>
      </c>
      <c r="H305" s="297" t="s">
        <v>1525</v>
      </c>
    </row>
    <row r="306" spans="1:9" s="186" customFormat="1" x14ac:dyDescent="0.2">
      <c r="A306" s="153" t="s">
        <v>1305</v>
      </c>
      <c r="B306" s="202"/>
      <c r="C306" s="258"/>
      <c r="D306" s="217" t="s">
        <v>1348</v>
      </c>
      <c r="F306" s="217" t="s">
        <v>1350</v>
      </c>
      <c r="H306" s="297" t="s">
        <v>1525</v>
      </c>
    </row>
    <row r="307" spans="1:9" s="186" customFormat="1" x14ac:dyDescent="0.2">
      <c r="A307" s="179" t="s">
        <v>1306</v>
      </c>
      <c r="B307" s="202"/>
      <c r="C307" s="258"/>
      <c r="D307" s="217" t="s">
        <v>1348</v>
      </c>
      <c r="F307" s="217" t="s">
        <v>1350</v>
      </c>
      <c r="H307" s="297" t="s">
        <v>1525</v>
      </c>
    </row>
    <row r="308" spans="1:9" s="186" customFormat="1" x14ac:dyDescent="0.2">
      <c r="A308" s="179" t="s">
        <v>1308</v>
      </c>
      <c r="B308" s="202"/>
      <c r="C308" s="258"/>
      <c r="D308" s="217" t="s">
        <v>1348</v>
      </c>
      <c r="F308" s="217" t="s">
        <v>1350</v>
      </c>
      <c r="H308" s="297" t="s">
        <v>1525</v>
      </c>
    </row>
    <row r="309" spans="1:9" s="186" customFormat="1" x14ac:dyDescent="0.2">
      <c r="A309" s="179" t="s">
        <v>1309</v>
      </c>
      <c r="B309" s="202"/>
      <c r="C309" s="258"/>
      <c r="D309" s="217" t="s">
        <v>1348</v>
      </c>
      <c r="F309" s="217" t="s">
        <v>1350</v>
      </c>
      <c r="H309" s="297" t="s">
        <v>1525</v>
      </c>
    </row>
    <row r="310" spans="1:9" s="186" customFormat="1" x14ac:dyDescent="0.2">
      <c r="A310" s="179" t="s">
        <v>1310</v>
      </c>
      <c r="B310" s="202"/>
      <c r="C310" s="258"/>
      <c r="D310" s="217" t="s">
        <v>1348</v>
      </c>
      <c r="F310" s="217" t="s">
        <v>1350</v>
      </c>
      <c r="H310" s="297" t="s">
        <v>1525</v>
      </c>
    </row>
    <row r="311" spans="1:9" s="186" customFormat="1" x14ac:dyDescent="0.2">
      <c r="A311" s="179" t="s">
        <v>1312</v>
      </c>
      <c r="D311" s="217" t="s">
        <v>1348</v>
      </c>
      <c r="F311" s="217" t="s">
        <v>1350</v>
      </c>
      <c r="H311" s="297" t="s">
        <v>1525</v>
      </c>
    </row>
    <row r="312" spans="1:9" s="186" customFormat="1" x14ac:dyDescent="0.2">
      <c r="A312" s="179" t="s">
        <v>1313</v>
      </c>
      <c r="D312" s="217" t="s">
        <v>1348</v>
      </c>
      <c r="F312" s="217" t="s">
        <v>1350</v>
      </c>
      <c r="H312" s="297" t="s">
        <v>1525</v>
      </c>
    </row>
    <row r="313" spans="1:9" s="186" customFormat="1" x14ac:dyDescent="0.2">
      <c r="A313" s="179" t="s">
        <v>1314</v>
      </c>
      <c r="D313" s="217" t="s">
        <v>1348</v>
      </c>
      <c r="F313" s="217" t="s">
        <v>1350</v>
      </c>
      <c r="H313" s="297" t="s">
        <v>1525</v>
      </c>
    </row>
    <row r="314" spans="1:9" s="186" customFormat="1" x14ac:dyDescent="0.2">
      <c r="A314" s="153"/>
      <c r="B314" s="202"/>
      <c r="C314" s="258"/>
      <c r="F314" s="258"/>
      <c r="H314" s="258"/>
    </row>
    <row r="315" spans="1:9" s="186" customFormat="1" x14ac:dyDescent="0.2">
      <c r="A315" s="186" t="s">
        <v>1526</v>
      </c>
      <c r="B315" s="202"/>
      <c r="C315" s="258"/>
      <c r="F315" s="258"/>
      <c r="H315" s="258"/>
    </row>
    <row r="316" spans="1:9" s="186" customFormat="1" x14ac:dyDescent="0.2">
      <c r="A316" s="186" t="s">
        <v>1527</v>
      </c>
      <c r="B316" s="217"/>
      <c r="H316" s="237"/>
    </row>
    <row r="317" spans="1:9" s="186" customFormat="1" ht="6" customHeight="1" x14ac:dyDescent="0.2">
      <c r="B317" s="217"/>
      <c r="F317" s="237"/>
      <c r="H317" s="237"/>
    </row>
    <row r="318" spans="1:9" x14ac:dyDescent="0.2">
      <c r="A318" s="248" t="s">
        <v>1528</v>
      </c>
      <c r="B318" s="248"/>
      <c r="C318" s="248"/>
      <c r="D318" s="248"/>
      <c r="E318" s="248"/>
      <c r="F318" s="248"/>
      <c r="G318" s="248"/>
      <c r="H318" s="248"/>
      <c r="I318" s="248"/>
    </row>
    <row r="319" spans="1:9" ht="6.75" customHeight="1" x14ac:dyDescent="0.2">
      <c r="A319" s="155"/>
      <c r="B319" s="274"/>
      <c r="C319" s="195"/>
    </row>
    <row r="320" spans="1:9" x14ac:dyDescent="0.2">
      <c r="B320" s="274"/>
      <c r="C320" s="195"/>
      <c r="D320" s="189" t="s">
        <v>1338</v>
      </c>
      <c r="E320" s="198" t="s">
        <v>1339</v>
      </c>
      <c r="F320" s="189" t="s">
        <v>1340</v>
      </c>
    </row>
    <row r="321" spans="1:9" x14ac:dyDescent="0.2">
      <c r="A321" s="179" t="s">
        <v>1529</v>
      </c>
      <c r="B321" s="274"/>
      <c r="C321" s="195"/>
      <c r="D321" s="195"/>
      <c r="E321" s="200"/>
      <c r="F321" s="195"/>
    </row>
    <row r="322" spans="1:9" x14ac:dyDescent="0.2">
      <c r="A322" s="220" t="s">
        <v>1367</v>
      </c>
      <c r="B322" s="274"/>
      <c r="C322" s="195"/>
      <c r="D322" s="195"/>
      <c r="E322" s="200" t="s">
        <v>1368</v>
      </c>
      <c r="F322" s="195" t="s">
        <v>1369</v>
      </c>
    </row>
    <row r="323" spans="1:9" x14ac:dyDescent="0.2">
      <c r="A323" s="220" t="s">
        <v>1347</v>
      </c>
      <c r="B323" s="274"/>
      <c r="C323" s="195"/>
      <c r="D323" s="195" t="s">
        <v>1348</v>
      </c>
      <c r="E323" s="200" t="s">
        <v>1370</v>
      </c>
      <c r="F323" s="195" t="s">
        <v>1371</v>
      </c>
    </row>
    <row r="324" spans="1:9" x14ac:dyDescent="0.2">
      <c r="A324" s="179"/>
      <c r="B324" s="274"/>
      <c r="C324" s="195"/>
    </row>
    <row r="325" spans="1:9" x14ac:dyDescent="0.2">
      <c r="A325" s="179" t="s">
        <v>1530</v>
      </c>
      <c r="B325" s="274"/>
      <c r="C325" s="195"/>
      <c r="E325" s="246" t="s">
        <v>1431</v>
      </c>
    </row>
    <row r="326" spans="1:9" x14ac:dyDescent="0.2">
      <c r="A326" s="298"/>
      <c r="B326" s="274"/>
      <c r="C326" s="195"/>
    </row>
    <row r="327" spans="1:9" x14ac:dyDescent="0.2">
      <c r="A327" s="179" t="s">
        <v>1531</v>
      </c>
      <c r="B327" s="274"/>
      <c r="C327" s="195"/>
    </row>
    <row r="328" spans="1:9" x14ac:dyDescent="0.2">
      <c r="A328" s="153" t="s">
        <v>1532</v>
      </c>
    </row>
    <row r="329" spans="1:9" x14ac:dyDescent="0.2">
      <c r="B329" s="274"/>
      <c r="C329" s="195"/>
      <c r="D329" s="299"/>
    </row>
    <row r="330" spans="1:9" x14ac:dyDescent="0.2">
      <c r="A330" s="179" t="s">
        <v>1533</v>
      </c>
      <c r="B330" s="274"/>
      <c r="C330" s="195"/>
      <c r="D330" s="299" t="s">
        <v>1525</v>
      </c>
    </row>
    <row r="331" spans="1:9" ht="7.5" customHeight="1" x14ac:dyDescent="0.2">
      <c r="A331" s="155"/>
      <c r="B331" s="274"/>
      <c r="C331" s="195"/>
    </row>
    <row r="332" spans="1:9" x14ac:dyDescent="0.2">
      <c r="A332" s="248" t="s">
        <v>1534</v>
      </c>
      <c r="B332" s="248"/>
      <c r="C332" s="248"/>
      <c r="D332" s="248"/>
      <c r="E332" s="248"/>
      <c r="F332" s="248"/>
      <c r="G332" s="248"/>
      <c r="H332" s="248"/>
      <c r="I332" s="248"/>
    </row>
    <row r="333" spans="1:9" ht="6.75" customHeight="1" x14ac:dyDescent="0.2">
      <c r="A333" s="155"/>
      <c r="B333" s="274"/>
      <c r="C333" s="195"/>
    </row>
    <row r="334" spans="1:9" s="186" customFormat="1" x14ac:dyDescent="0.2">
      <c r="A334" s="165" t="s">
        <v>1535</v>
      </c>
      <c r="B334" s="275"/>
      <c r="C334" s="217"/>
      <c r="D334" s="237" t="s">
        <v>1431</v>
      </c>
    </row>
    <row r="335" spans="1:9" s="186" customFormat="1" x14ac:dyDescent="0.2">
      <c r="A335" s="165" t="s">
        <v>1536</v>
      </c>
      <c r="B335" s="275"/>
      <c r="C335" s="217"/>
      <c r="D335" s="237" t="s">
        <v>1537</v>
      </c>
    </row>
    <row r="336" spans="1:9" s="186" customFormat="1" x14ac:dyDescent="0.2">
      <c r="A336" s="162" t="s">
        <v>1538</v>
      </c>
      <c r="B336" s="300"/>
      <c r="C336" s="245"/>
      <c r="D336" s="301" t="s">
        <v>1431</v>
      </c>
    </row>
    <row r="337" spans="1:9" s="186" customFormat="1" x14ac:dyDescent="0.2">
      <c r="A337" s="162"/>
      <c r="B337" s="275"/>
      <c r="C337" s="217"/>
      <c r="D337" s="217"/>
    </row>
    <row r="338" spans="1:9" s="186" customFormat="1" x14ac:dyDescent="0.2">
      <c r="A338" s="162" t="s">
        <v>1534</v>
      </c>
      <c r="B338" s="275"/>
      <c r="C338" s="217"/>
      <c r="D338" s="301" t="s">
        <v>1525</v>
      </c>
    </row>
    <row r="339" spans="1:9" ht="6.75" customHeight="1" x14ac:dyDescent="0.2">
      <c r="A339" s="155"/>
      <c r="B339" s="274"/>
      <c r="C339" s="195"/>
    </row>
    <row r="340" spans="1:9" x14ac:dyDescent="0.2">
      <c r="A340" s="248" t="s">
        <v>1539</v>
      </c>
      <c r="B340" s="302"/>
      <c r="C340" s="302"/>
      <c r="D340" s="302"/>
      <c r="E340" s="302"/>
      <c r="F340" s="302"/>
      <c r="G340" s="302"/>
      <c r="H340" s="302"/>
      <c r="I340" s="302"/>
    </row>
    <row r="341" spans="1:9" ht="6.75" customHeight="1" x14ac:dyDescent="0.2">
      <c r="A341" s="155"/>
      <c r="C341" s="303"/>
      <c r="D341" s="304"/>
      <c r="E341" s="303"/>
      <c r="F341" s="304"/>
      <c r="G341" s="305"/>
    </row>
    <row r="342" spans="1:9" x14ac:dyDescent="0.2">
      <c r="A342" s="306" t="s">
        <v>1540</v>
      </c>
      <c r="B342" s="307"/>
      <c r="C342" s="307"/>
      <c r="D342" s="307"/>
      <c r="E342" s="307"/>
      <c r="F342" s="307"/>
      <c r="G342" s="307"/>
      <c r="H342" s="307"/>
      <c r="I342" s="307"/>
    </row>
    <row r="343" spans="1:9" s="186" customFormat="1" x14ac:dyDescent="0.2">
      <c r="A343" s="161"/>
      <c r="C343" s="308" t="s">
        <v>667</v>
      </c>
      <c r="D343" s="308" t="s">
        <v>1541</v>
      </c>
      <c r="E343" s="308" t="s">
        <v>1542</v>
      </c>
      <c r="F343" s="308" t="s">
        <v>1541</v>
      </c>
    </row>
    <row r="344" spans="1:9" s="186" customFormat="1" x14ac:dyDescent="0.2">
      <c r="A344" s="186" t="s">
        <v>1543</v>
      </c>
      <c r="C344" s="309">
        <v>16384</v>
      </c>
      <c r="D344" s="310">
        <v>0.16602152280971971</v>
      </c>
      <c r="E344" s="309">
        <v>1056721391.0900012</v>
      </c>
      <c r="F344" s="310">
        <v>4.2368012014795592E-2</v>
      </c>
    </row>
    <row r="345" spans="1:9" s="186" customFormat="1" x14ac:dyDescent="0.2">
      <c r="A345" s="186" t="s">
        <v>1544</v>
      </c>
      <c r="C345" s="309">
        <v>16009</v>
      </c>
      <c r="D345" s="310">
        <v>0.16222159171513689</v>
      </c>
      <c r="E345" s="309">
        <v>2007316225.2100046</v>
      </c>
      <c r="F345" s="310">
        <v>8.0481003473836382E-2</v>
      </c>
    </row>
    <row r="346" spans="1:9" s="186" customFormat="1" x14ac:dyDescent="0.2">
      <c r="A346" s="186" t="s">
        <v>1545</v>
      </c>
      <c r="C346" s="309">
        <v>16061</v>
      </c>
      <c r="D346" s="310">
        <v>0.16274851549358571</v>
      </c>
      <c r="E346" s="309">
        <v>2803390947.5399866</v>
      </c>
      <c r="F346" s="310">
        <v>0.11239869122458915</v>
      </c>
    </row>
    <row r="347" spans="1:9" s="186" customFormat="1" x14ac:dyDescent="0.2">
      <c r="A347" s="186" t="s">
        <v>1546</v>
      </c>
      <c r="C347" s="309">
        <v>13370</v>
      </c>
      <c r="D347" s="310">
        <v>0.1354802099588594</v>
      </c>
      <c r="E347" s="309">
        <v>2999266253.1099954</v>
      </c>
      <c r="F347" s="310">
        <v>0.12025208320639778</v>
      </c>
    </row>
    <row r="348" spans="1:9" s="186" customFormat="1" x14ac:dyDescent="0.2">
      <c r="A348" s="186" t="s">
        <v>1547</v>
      </c>
      <c r="C348" s="309">
        <v>10250</v>
      </c>
      <c r="D348" s="310">
        <v>0.10386478325193037</v>
      </c>
      <c r="E348" s="309">
        <v>2806063198.929996</v>
      </c>
      <c r="F348" s="310">
        <v>0.11250583202816622</v>
      </c>
    </row>
    <row r="349" spans="1:9" s="186" customFormat="1" x14ac:dyDescent="0.2">
      <c r="A349" s="186" t="s">
        <v>1548</v>
      </c>
      <c r="C349" s="309">
        <v>7009</v>
      </c>
      <c r="D349" s="310">
        <v>7.1023245445149263E-2</v>
      </c>
      <c r="E349" s="309">
        <v>2264743983.2400036</v>
      </c>
      <c r="F349" s="310">
        <v>9.0802269265481517E-2</v>
      </c>
    </row>
    <row r="350" spans="1:9" s="186" customFormat="1" x14ac:dyDescent="0.2">
      <c r="A350" s="186" t="s">
        <v>1549</v>
      </c>
      <c r="C350" s="309">
        <v>4988</v>
      </c>
      <c r="D350" s="310">
        <v>5.0544150132744263E-2</v>
      </c>
      <c r="E350" s="309">
        <v>1862535858.8700054</v>
      </c>
      <c r="F350" s="310">
        <v>7.4676203502604274E-2</v>
      </c>
    </row>
    <row r="351" spans="1:9" s="186" customFormat="1" x14ac:dyDescent="0.2">
      <c r="A351" s="186" t="s">
        <v>1550</v>
      </c>
      <c r="C351" s="309">
        <v>3655</v>
      </c>
      <c r="D351" s="310">
        <v>3.7036661735200538E-2</v>
      </c>
      <c r="E351" s="309">
        <v>1548363996.5000079</v>
      </c>
      <c r="F351" s="310">
        <v>6.2079849012351439E-2</v>
      </c>
    </row>
    <row r="352" spans="1:9" s="186" customFormat="1" x14ac:dyDescent="0.2">
      <c r="A352" s="186" t="s">
        <v>1551</v>
      </c>
      <c r="C352" s="309">
        <v>2695</v>
      </c>
      <c r="D352" s="310">
        <v>2.730883813306852E-2</v>
      </c>
      <c r="E352" s="309">
        <v>1275584050.8299985</v>
      </c>
      <c r="F352" s="310">
        <v>5.1143055158276877E-2</v>
      </c>
    </row>
    <row r="353" spans="1:9" s="186" customFormat="1" x14ac:dyDescent="0.2">
      <c r="A353" s="186" t="s">
        <v>1552</v>
      </c>
      <c r="C353" s="309">
        <v>1795</v>
      </c>
      <c r="D353" s="310">
        <v>1.8189003506069758E-2</v>
      </c>
      <c r="E353" s="309">
        <v>939986198.98000073</v>
      </c>
      <c r="F353" s="310">
        <v>3.7687650603010055E-2</v>
      </c>
    </row>
    <row r="354" spans="1:9" s="186" customFormat="1" x14ac:dyDescent="0.2">
      <c r="A354" s="186" t="s">
        <v>1553</v>
      </c>
      <c r="C354" s="309">
        <v>1358</v>
      </c>
      <c r="D354" s="310">
        <v>1.3760817137182579E-2</v>
      </c>
      <c r="E354" s="309">
        <v>778209140.10000002</v>
      </c>
      <c r="F354" s="310">
        <v>3.1201388062913154E-2</v>
      </c>
    </row>
    <row r="355" spans="1:9" s="186" customFormat="1" x14ac:dyDescent="0.2">
      <c r="A355" s="186" t="s">
        <v>1554</v>
      </c>
      <c r="C355" s="309">
        <v>1032</v>
      </c>
      <c r="D355" s="310">
        <v>1.0457410372291916E-2</v>
      </c>
      <c r="E355" s="309">
        <v>643602849.71999943</v>
      </c>
      <c r="F355" s="310">
        <v>2.580450580409532E-2</v>
      </c>
    </row>
    <row r="356" spans="1:9" s="186" customFormat="1" x14ac:dyDescent="0.2">
      <c r="A356" s="186" t="s">
        <v>1555</v>
      </c>
      <c r="C356" s="309">
        <v>772</v>
      </c>
      <c r="D356" s="310">
        <v>7.8227914800478287E-3</v>
      </c>
      <c r="E356" s="309">
        <v>519827969.58999991</v>
      </c>
      <c r="F356" s="310">
        <v>2.0841896309582813E-2</v>
      </c>
    </row>
    <row r="357" spans="1:9" s="186" customFormat="1" x14ac:dyDescent="0.2">
      <c r="A357" s="186" t="s">
        <v>1556</v>
      </c>
      <c r="C357" s="309">
        <v>548</v>
      </c>
      <c r="D357" s="310">
        <v>5.552965972883692E-3</v>
      </c>
      <c r="E357" s="309">
        <v>396489204.80999959</v>
      </c>
      <c r="F357" s="310">
        <v>1.5896772351508198E-2</v>
      </c>
    </row>
    <row r="358" spans="1:9" s="186" customFormat="1" x14ac:dyDescent="0.2">
      <c r="A358" s="186" t="s">
        <v>1557</v>
      </c>
      <c r="C358" s="309">
        <v>451</v>
      </c>
      <c r="D358" s="310">
        <v>4.5700504630849358E-3</v>
      </c>
      <c r="E358" s="309">
        <v>349500400.84000015</v>
      </c>
      <c r="F358" s="310">
        <v>1.4012811046335515E-2</v>
      </c>
    </row>
    <row r="359" spans="1:9" s="186" customFormat="1" x14ac:dyDescent="0.2">
      <c r="A359" s="186" t="s">
        <v>1558</v>
      </c>
      <c r="C359" s="309">
        <v>382</v>
      </c>
      <c r="D359" s="310">
        <v>3.8708631416816976E-3</v>
      </c>
      <c r="E359" s="309">
        <v>314695041.97000015</v>
      </c>
      <c r="F359" s="310">
        <v>1.2617330766275739E-2</v>
      </c>
    </row>
    <row r="360" spans="1:9" s="186" customFormat="1" x14ac:dyDescent="0.2">
      <c r="A360" s="186" t="s">
        <v>1559</v>
      </c>
      <c r="C360" s="309">
        <v>318</v>
      </c>
      <c r="D360" s="310">
        <v>3.22234156820623E-3</v>
      </c>
      <c r="E360" s="309">
        <v>278040544.91000009</v>
      </c>
      <c r="F360" s="310">
        <v>1.1147711446624714E-2</v>
      </c>
    </row>
    <row r="361" spans="1:9" s="186" customFormat="1" x14ac:dyDescent="0.2">
      <c r="A361" s="186" t="s">
        <v>1560</v>
      </c>
      <c r="C361" s="309">
        <v>237</v>
      </c>
      <c r="D361" s="310">
        <v>2.4015564517763412E-3</v>
      </c>
      <c r="E361" s="309">
        <v>218974424.5</v>
      </c>
      <c r="F361" s="310">
        <v>8.7795242212133692E-3</v>
      </c>
    </row>
    <row r="362" spans="1:9" s="186" customFormat="1" x14ac:dyDescent="0.2">
      <c r="A362" s="186" t="s">
        <v>1561</v>
      </c>
      <c r="C362" s="309">
        <v>184</v>
      </c>
      <c r="D362" s="310">
        <v>1.8644995237419694E-3</v>
      </c>
      <c r="E362" s="309">
        <v>179097497.70999998</v>
      </c>
      <c r="F362" s="310">
        <v>7.180705338963686E-3</v>
      </c>
    </row>
    <row r="363" spans="1:9" s="186" customFormat="1" x14ac:dyDescent="0.2">
      <c r="A363" s="186" t="s">
        <v>1562</v>
      </c>
      <c r="C363" s="309">
        <v>1188</v>
      </c>
      <c r="D363" s="310">
        <v>1.2038181707638368E-2</v>
      </c>
      <c r="E363" s="309">
        <v>1699081838.8999999</v>
      </c>
      <c r="F363" s="310">
        <v>6.8122705162978053E-2</v>
      </c>
    </row>
    <row r="364" spans="1:9" s="186" customFormat="1" ht="13.5" thickBot="1" x14ac:dyDescent="0.25">
      <c r="A364" s="162" t="s">
        <v>94</v>
      </c>
      <c r="B364" s="162"/>
      <c r="C364" s="311">
        <v>98686</v>
      </c>
      <c r="D364" s="312">
        <v>0.99999999999999989</v>
      </c>
      <c r="E364" s="311">
        <v>24941491017.350002</v>
      </c>
      <c r="F364" s="312">
        <v>0.99999999999999978</v>
      </c>
    </row>
    <row r="365" spans="1:9" ht="13.5" thickTop="1" x14ac:dyDescent="0.2">
      <c r="A365" s="155"/>
      <c r="C365" s="303"/>
      <c r="D365" s="304"/>
      <c r="E365" s="303"/>
      <c r="F365" s="304"/>
      <c r="G365" s="305"/>
    </row>
    <row r="366" spans="1:9" x14ac:dyDescent="0.2">
      <c r="A366" s="306" t="s">
        <v>1563</v>
      </c>
      <c r="B366" s="306"/>
      <c r="C366" s="306"/>
      <c r="D366" s="306"/>
      <c r="E366" s="306"/>
      <c r="F366" s="306"/>
      <c r="G366" s="306"/>
      <c r="H366" s="306"/>
      <c r="I366" s="306"/>
    </row>
    <row r="367" spans="1:9" x14ac:dyDescent="0.2">
      <c r="A367" s="188"/>
      <c r="C367" s="313" t="s">
        <v>667</v>
      </c>
      <c r="D367" s="313" t="s">
        <v>1541</v>
      </c>
      <c r="E367" s="313" t="s">
        <v>1542</v>
      </c>
      <c r="F367" s="313" t="s">
        <v>1541</v>
      </c>
      <c r="G367" s="190"/>
    </row>
    <row r="368" spans="1:9" x14ac:dyDescent="0.2">
      <c r="A368" s="153" t="s">
        <v>1293</v>
      </c>
      <c r="C368" s="314">
        <v>80932</v>
      </c>
      <c r="D368" s="315">
        <v>0.82009606225807108</v>
      </c>
      <c r="E368" s="314">
        <v>19956413734.429996</v>
      </c>
      <c r="F368" s="315">
        <v>0.80012913905378624</v>
      </c>
      <c r="G368" s="269"/>
    </row>
    <row r="369" spans="1:9" x14ac:dyDescent="0.2">
      <c r="A369" s="153" t="s">
        <v>1564</v>
      </c>
      <c r="C369" s="314">
        <v>17754</v>
      </c>
      <c r="D369" s="315">
        <v>0.17990393774192895</v>
      </c>
      <c r="E369" s="314">
        <v>4985077282.9200096</v>
      </c>
      <c r="F369" s="315">
        <v>0.19987086094621409</v>
      </c>
      <c r="G369" s="269"/>
    </row>
    <row r="370" spans="1:9" ht="13.5" thickBot="1" x14ac:dyDescent="0.25">
      <c r="A370" s="155" t="s">
        <v>94</v>
      </c>
      <c r="B370" s="155"/>
      <c r="C370" s="316">
        <v>98686</v>
      </c>
      <c r="D370" s="317">
        <v>1</v>
      </c>
      <c r="E370" s="316">
        <v>24941491017.349998</v>
      </c>
      <c r="F370" s="317">
        <v>1.0000000000000004</v>
      </c>
      <c r="G370" s="305"/>
    </row>
    <row r="371" spans="1:9" ht="13.5" thickTop="1" x14ac:dyDescent="0.2"/>
    <row r="372" spans="1:9" x14ac:dyDescent="0.2">
      <c r="A372" s="306" t="s">
        <v>1565</v>
      </c>
      <c r="B372" s="306"/>
      <c r="C372" s="306"/>
      <c r="D372" s="306"/>
      <c r="E372" s="306"/>
      <c r="F372" s="306"/>
      <c r="G372" s="306"/>
      <c r="H372" s="306"/>
      <c r="I372" s="306"/>
    </row>
    <row r="373" spans="1:9" x14ac:dyDescent="0.2">
      <c r="A373" s="188"/>
      <c r="C373" s="313" t="s">
        <v>667</v>
      </c>
      <c r="D373" s="313" t="s">
        <v>1541</v>
      </c>
      <c r="E373" s="313" t="s">
        <v>1542</v>
      </c>
      <c r="F373" s="313" t="s">
        <v>1541</v>
      </c>
      <c r="G373" s="190"/>
    </row>
    <row r="374" spans="1:9" x14ac:dyDescent="0.2">
      <c r="A374" s="153" t="s">
        <v>1566</v>
      </c>
      <c r="C374" s="314">
        <v>19451</v>
      </c>
      <c r="D374" s="315">
        <v>0.19709989258861441</v>
      </c>
      <c r="E374" s="314">
        <v>4626499953.3199959</v>
      </c>
      <c r="F374" s="315">
        <v>0.18549412102514992</v>
      </c>
      <c r="G374" s="269"/>
    </row>
    <row r="375" spans="1:9" x14ac:dyDescent="0.2">
      <c r="A375" s="153" t="s">
        <v>1567</v>
      </c>
      <c r="C375" s="314">
        <v>79235</v>
      </c>
      <c r="D375" s="315">
        <v>0.80290010741138562</v>
      </c>
      <c r="E375" s="314">
        <v>20314991064.029926</v>
      </c>
      <c r="F375" s="315">
        <v>0.81450587897485005</v>
      </c>
      <c r="G375" s="269"/>
    </row>
    <row r="376" spans="1:9" ht="13.5" thickBot="1" x14ac:dyDescent="0.25">
      <c r="A376" s="155" t="s">
        <v>94</v>
      </c>
      <c r="B376" s="155"/>
      <c r="C376" s="316">
        <v>98686</v>
      </c>
      <c r="D376" s="317">
        <v>1</v>
      </c>
      <c r="E376" s="316">
        <v>24941491017.349922</v>
      </c>
      <c r="F376" s="317">
        <v>1</v>
      </c>
      <c r="G376" s="305"/>
    </row>
    <row r="377" spans="1:9" ht="13.5" thickTop="1" x14ac:dyDescent="0.2">
      <c r="A377" s="155"/>
      <c r="B377" s="155"/>
      <c r="C377" s="303"/>
      <c r="D377" s="305"/>
      <c r="E377" s="303"/>
      <c r="F377" s="305"/>
      <c r="G377" s="305"/>
    </row>
    <row r="378" spans="1:9" x14ac:dyDescent="0.2">
      <c r="A378" s="306" t="s">
        <v>1568</v>
      </c>
      <c r="B378" s="306"/>
      <c r="C378" s="306"/>
      <c r="D378" s="306"/>
      <c r="E378" s="306"/>
      <c r="F378" s="306"/>
      <c r="G378" s="306"/>
      <c r="H378" s="306"/>
      <c r="I378" s="306"/>
    </row>
    <row r="379" spans="1:9" x14ac:dyDescent="0.2">
      <c r="A379" s="188"/>
      <c r="C379" s="313" t="s">
        <v>667</v>
      </c>
      <c r="D379" s="313" t="s">
        <v>1541</v>
      </c>
      <c r="E379" s="313" t="s">
        <v>1542</v>
      </c>
      <c r="F379" s="313" t="s">
        <v>1541</v>
      </c>
      <c r="G379" s="190"/>
    </row>
    <row r="380" spans="1:9" x14ac:dyDescent="0.2">
      <c r="A380" s="153" t="s">
        <v>1569</v>
      </c>
      <c r="C380" s="314">
        <v>16</v>
      </c>
      <c r="D380" s="315">
        <v>1.6213039336886691E-4</v>
      </c>
      <c r="E380" s="314">
        <v>3515262.7</v>
      </c>
      <c r="F380" s="315">
        <v>1.4094035908096618E-4</v>
      </c>
      <c r="G380" s="269"/>
    </row>
    <row r="381" spans="1:9" x14ac:dyDescent="0.2">
      <c r="A381" s="153" t="s">
        <v>1570</v>
      </c>
      <c r="C381" s="314">
        <v>15057</v>
      </c>
      <c r="D381" s="315">
        <v>0.15257483330968932</v>
      </c>
      <c r="E381" s="314">
        <v>4204616402.1999998</v>
      </c>
      <c r="F381" s="315">
        <v>0.16857919196872201</v>
      </c>
      <c r="G381" s="269"/>
    </row>
    <row r="382" spans="1:9" x14ac:dyDescent="0.2">
      <c r="A382" s="153" t="s">
        <v>1571</v>
      </c>
      <c r="C382" s="314">
        <v>40746</v>
      </c>
      <c r="D382" s="315">
        <v>0.4128853130129907</v>
      </c>
      <c r="E382" s="314">
        <v>10307817148.769995</v>
      </c>
      <c r="F382" s="315">
        <v>0.41327990943282389</v>
      </c>
      <c r="G382" s="269"/>
    </row>
    <row r="383" spans="1:9" x14ac:dyDescent="0.2">
      <c r="A383" s="153" t="s">
        <v>1572</v>
      </c>
      <c r="C383" s="314">
        <v>26749</v>
      </c>
      <c r="D383" s="315">
        <v>0.27105161826398882</v>
      </c>
      <c r="E383" s="314">
        <v>6948748848.4499969</v>
      </c>
      <c r="F383" s="315">
        <v>0.27860198268083713</v>
      </c>
      <c r="G383" s="269"/>
    </row>
    <row r="384" spans="1:9" x14ac:dyDescent="0.2">
      <c r="A384" s="153" t="s">
        <v>1573</v>
      </c>
      <c r="C384" s="314">
        <v>13396</v>
      </c>
      <c r="D384" s="315">
        <v>0.13574367184808381</v>
      </c>
      <c r="E384" s="314">
        <v>2957189385.9599996</v>
      </c>
      <c r="F384" s="315">
        <v>0.11856506028059416</v>
      </c>
      <c r="G384" s="269"/>
    </row>
    <row r="385" spans="1:9" x14ac:dyDescent="0.2">
      <c r="A385" s="153" t="s">
        <v>1574</v>
      </c>
      <c r="C385" s="314">
        <v>2722</v>
      </c>
      <c r="D385" s="315">
        <v>2.7582433171878484E-2</v>
      </c>
      <c r="E385" s="314">
        <v>519603969.2700001</v>
      </c>
      <c r="F385" s="315">
        <v>2.0832915277941854E-2</v>
      </c>
      <c r="G385" s="269"/>
    </row>
    <row r="386" spans="1:9" ht="13.5" thickBot="1" x14ac:dyDescent="0.25">
      <c r="A386" s="155" t="s">
        <v>94</v>
      </c>
      <c r="B386" s="155"/>
      <c r="C386" s="318">
        <v>98686</v>
      </c>
      <c r="D386" s="317">
        <v>1</v>
      </c>
      <c r="E386" s="318">
        <v>24941491017.349991</v>
      </c>
      <c r="F386" s="317">
        <v>1</v>
      </c>
      <c r="G386" s="305"/>
    </row>
    <row r="387" spans="1:9" ht="13.5" thickTop="1" x14ac:dyDescent="0.2"/>
    <row r="388" spans="1:9" x14ac:dyDescent="0.2">
      <c r="A388" s="306" t="s">
        <v>1575</v>
      </c>
      <c r="B388" s="306"/>
      <c r="C388" s="306"/>
      <c r="D388" s="306"/>
      <c r="E388" s="306"/>
      <c r="F388" s="306"/>
      <c r="G388" s="306"/>
      <c r="H388" s="306"/>
      <c r="I388" s="306"/>
    </row>
    <row r="389" spans="1:9" x14ac:dyDescent="0.2">
      <c r="A389" s="188"/>
      <c r="C389" s="313" t="s">
        <v>667</v>
      </c>
      <c r="D389" s="313" t="s">
        <v>1541</v>
      </c>
      <c r="E389" s="313" t="s">
        <v>1542</v>
      </c>
      <c r="F389" s="313" t="s">
        <v>1541</v>
      </c>
      <c r="G389" s="190"/>
    </row>
    <row r="390" spans="1:9" x14ac:dyDescent="0.2">
      <c r="A390" s="153" t="s">
        <v>1576</v>
      </c>
      <c r="C390" s="314">
        <v>10496</v>
      </c>
      <c r="D390" s="315">
        <v>0.10635753804997669</v>
      </c>
      <c r="E390" s="314">
        <v>2421256725.96</v>
      </c>
      <c r="F390" s="315">
        <v>9.7077465187454373E-2</v>
      </c>
      <c r="G390" s="190"/>
    </row>
    <row r="391" spans="1:9" x14ac:dyDescent="0.2">
      <c r="A391" s="153" t="s">
        <v>1577</v>
      </c>
      <c r="C391" s="314">
        <v>12732</v>
      </c>
      <c r="D391" s="315">
        <v>0.12901526052327583</v>
      </c>
      <c r="E391" s="314">
        <v>3045914880.5099988</v>
      </c>
      <c r="F391" s="315">
        <v>0.12212240552865006</v>
      </c>
      <c r="G391" s="269"/>
    </row>
    <row r="392" spans="1:9" x14ac:dyDescent="0.2">
      <c r="A392" s="153" t="s">
        <v>1578</v>
      </c>
      <c r="C392" s="314">
        <v>29650</v>
      </c>
      <c r="D392" s="315">
        <v>0.30044788521168148</v>
      </c>
      <c r="E392" s="314">
        <v>7414672615.9999952</v>
      </c>
      <c r="F392" s="315">
        <v>0.29728265286314048</v>
      </c>
      <c r="G392" s="269"/>
    </row>
    <row r="393" spans="1:9" x14ac:dyDescent="0.2">
      <c r="A393" s="153" t="s">
        <v>1579</v>
      </c>
      <c r="C393" s="314">
        <v>26881</v>
      </c>
      <c r="D393" s="315">
        <v>0.27238919400928197</v>
      </c>
      <c r="E393" s="314">
        <v>7427775442.7200012</v>
      </c>
      <c r="F393" s="315">
        <v>0.29780799542228786</v>
      </c>
      <c r="G393" s="269"/>
    </row>
    <row r="394" spans="1:9" x14ac:dyDescent="0.2">
      <c r="A394" s="153" t="s">
        <v>1580</v>
      </c>
      <c r="C394" s="314">
        <v>7853</v>
      </c>
      <c r="D394" s="315">
        <v>7.9575623695356992E-2</v>
      </c>
      <c r="E394" s="314">
        <v>2074021760.8000007</v>
      </c>
      <c r="F394" s="315">
        <v>8.3155484143159417E-2</v>
      </c>
      <c r="G394" s="269"/>
    </row>
    <row r="395" spans="1:9" x14ac:dyDescent="0.2">
      <c r="A395" s="153" t="s">
        <v>1581</v>
      </c>
      <c r="C395" s="314">
        <v>2698</v>
      </c>
      <c r="D395" s="315">
        <v>2.7339237581825184E-2</v>
      </c>
      <c r="E395" s="314">
        <v>621593908.27999997</v>
      </c>
      <c r="F395" s="315">
        <v>2.4922082959980298E-2</v>
      </c>
      <c r="G395" s="269"/>
    </row>
    <row r="396" spans="1:9" x14ac:dyDescent="0.2">
      <c r="A396" s="153" t="s">
        <v>1582</v>
      </c>
      <c r="C396" s="314">
        <v>3446</v>
      </c>
      <c r="D396" s="315">
        <v>3.4918833471819712E-2</v>
      </c>
      <c r="E396" s="314">
        <v>854918090.98999989</v>
      </c>
      <c r="F396" s="315">
        <v>3.4276944004482134E-2</v>
      </c>
      <c r="G396" s="269"/>
    </row>
    <row r="397" spans="1:9" x14ac:dyDescent="0.2">
      <c r="A397" s="153" t="s">
        <v>1583</v>
      </c>
      <c r="C397" s="314">
        <v>3266</v>
      </c>
      <c r="D397" s="315">
        <v>3.3094866546419958E-2</v>
      </c>
      <c r="E397" s="314">
        <v>709844529.11000025</v>
      </c>
      <c r="F397" s="315">
        <v>2.8460388699946312E-2</v>
      </c>
      <c r="G397" s="269"/>
    </row>
    <row r="398" spans="1:9" x14ac:dyDescent="0.2">
      <c r="A398" s="153" t="s">
        <v>1584</v>
      </c>
      <c r="C398" s="314">
        <v>1664</v>
      </c>
      <c r="D398" s="315">
        <v>1.6861560910362158E-2</v>
      </c>
      <c r="E398" s="314">
        <v>371493062.97999996</v>
      </c>
      <c r="F398" s="315">
        <v>1.4894581190899096E-2</v>
      </c>
      <c r="G398" s="269"/>
    </row>
    <row r="399" spans="1:9" ht="13.5" thickBot="1" x14ac:dyDescent="0.25">
      <c r="A399" s="155" t="s">
        <v>94</v>
      </c>
      <c r="B399" s="155"/>
      <c r="C399" s="318">
        <v>98686</v>
      </c>
      <c r="D399" s="317">
        <v>0.99999999999999989</v>
      </c>
      <c r="E399" s="318">
        <v>24941491017.349995</v>
      </c>
      <c r="F399" s="317">
        <v>1</v>
      </c>
      <c r="G399" s="305"/>
    </row>
    <row r="400" spans="1:9" ht="9" customHeight="1" thickTop="1" x14ac:dyDescent="0.2"/>
    <row r="401" spans="1:9" x14ac:dyDescent="0.2">
      <c r="A401" s="306" t="s">
        <v>1585</v>
      </c>
      <c r="B401" s="306"/>
      <c r="C401" s="306"/>
      <c r="D401" s="306"/>
      <c r="E401" s="306"/>
      <c r="F401" s="306"/>
      <c r="G401" s="306"/>
      <c r="H401" s="306"/>
      <c r="I401" s="306"/>
    </row>
    <row r="402" spans="1:9" x14ac:dyDescent="0.2">
      <c r="A402" s="161"/>
      <c r="B402" s="186"/>
      <c r="C402" s="308" t="s">
        <v>667</v>
      </c>
      <c r="D402" s="308" t="s">
        <v>1541</v>
      </c>
      <c r="E402" s="308" t="s">
        <v>1542</v>
      </c>
      <c r="F402" s="308" t="s">
        <v>1541</v>
      </c>
      <c r="G402" s="319"/>
      <c r="H402" s="186"/>
    </row>
    <row r="403" spans="1:9" x14ac:dyDescent="0.2">
      <c r="A403" s="242" t="s">
        <v>1586</v>
      </c>
      <c r="B403" s="186"/>
      <c r="C403" s="309">
        <v>15224</v>
      </c>
      <c r="D403" s="310">
        <v>0.15426706929047687</v>
      </c>
      <c r="E403" s="309">
        <v>3132418188.0600009</v>
      </c>
      <c r="F403" s="310">
        <v>0.12559065478006118</v>
      </c>
      <c r="G403" s="320"/>
      <c r="H403" s="186"/>
    </row>
    <row r="404" spans="1:9" x14ac:dyDescent="0.2">
      <c r="A404" s="242" t="s">
        <v>1587</v>
      </c>
      <c r="B404" s="186"/>
      <c r="C404" s="309">
        <v>67523</v>
      </c>
      <c r="D404" s="310">
        <v>0.68422065946537503</v>
      </c>
      <c r="E404" s="309">
        <v>17931995668.750008</v>
      </c>
      <c r="F404" s="310">
        <v>0.71896245722743712</v>
      </c>
      <c r="G404" s="320"/>
      <c r="H404" s="186"/>
    </row>
    <row r="405" spans="1:9" x14ac:dyDescent="0.2">
      <c r="A405" s="186" t="s">
        <v>1588</v>
      </c>
      <c r="B405" s="186"/>
      <c r="C405" s="309">
        <v>6461</v>
      </c>
      <c r="D405" s="310">
        <v>6.5470279472265566E-2</v>
      </c>
      <c r="E405" s="309">
        <v>1487248939.7999942</v>
      </c>
      <c r="F405" s="310">
        <v>5.9629512075497895E-2</v>
      </c>
      <c r="G405" s="320"/>
      <c r="H405" s="186"/>
    </row>
    <row r="406" spans="1:9" x14ac:dyDescent="0.2">
      <c r="A406" s="186" t="s">
        <v>92</v>
      </c>
      <c r="B406" s="186"/>
      <c r="C406" s="309">
        <v>254</v>
      </c>
      <c r="D406" s="310">
        <v>2.5738199947307624E-3</v>
      </c>
      <c r="E406" s="309">
        <v>39935353.439999998</v>
      </c>
      <c r="F406" s="310">
        <v>1.6011614306546407E-3</v>
      </c>
      <c r="G406" s="320"/>
      <c r="H406" s="186"/>
    </row>
    <row r="407" spans="1:9" x14ac:dyDescent="0.2">
      <c r="A407" s="186" t="s">
        <v>1589</v>
      </c>
      <c r="B407" s="186"/>
      <c r="C407" s="309">
        <v>5329</v>
      </c>
      <c r="D407" s="310">
        <v>5.3999554141418236E-2</v>
      </c>
      <c r="E407" s="309">
        <v>1393000321.0400026</v>
      </c>
      <c r="F407" s="310">
        <v>5.5850723602329642E-2</v>
      </c>
      <c r="G407" s="320"/>
      <c r="H407" s="186"/>
    </row>
    <row r="408" spans="1:9" x14ac:dyDescent="0.2">
      <c r="A408" s="186" t="s">
        <v>1590</v>
      </c>
      <c r="B408" s="186"/>
      <c r="C408" s="309">
        <v>3895</v>
      </c>
      <c r="D408" s="310">
        <v>3.946861763573354E-2</v>
      </c>
      <c r="E408" s="309">
        <v>956892546.25999963</v>
      </c>
      <c r="F408" s="310">
        <v>3.8365490884019658E-2</v>
      </c>
      <c r="G408" s="320"/>
      <c r="H408" s="186"/>
    </row>
    <row r="409" spans="1:9" ht="13.5" thickBot="1" x14ac:dyDescent="0.25">
      <c r="A409" s="162" t="s">
        <v>94</v>
      </c>
      <c r="B409" s="162"/>
      <c r="C409" s="311">
        <v>98686</v>
      </c>
      <c r="D409" s="312">
        <v>0.99999999999999989</v>
      </c>
      <c r="E409" s="311">
        <v>24941491017.350002</v>
      </c>
      <c r="F409" s="312">
        <v>1.0000000000000002</v>
      </c>
      <c r="G409" s="321"/>
      <c r="H409" s="186"/>
    </row>
    <row r="410" spans="1:9" ht="7.5" customHeight="1" thickTop="1" x14ac:dyDescent="0.2"/>
    <row r="411" spans="1:9" x14ac:dyDescent="0.2">
      <c r="A411" s="306" t="s">
        <v>1591</v>
      </c>
      <c r="B411" s="306"/>
      <c r="C411" s="306"/>
      <c r="D411" s="306"/>
      <c r="E411" s="306"/>
      <c r="F411" s="306"/>
      <c r="G411" s="306"/>
      <c r="H411" s="306"/>
      <c r="I411" s="306"/>
    </row>
    <row r="412" spans="1:9" ht="15.75" customHeight="1" x14ac:dyDescent="0.2">
      <c r="A412" s="153" t="s">
        <v>1592</v>
      </c>
    </row>
    <row r="413" spans="1:9" ht="9.75" customHeight="1" x14ac:dyDescent="0.2"/>
    <row r="414" spans="1:9" x14ac:dyDescent="0.2">
      <c r="A414" s="155" t="s">
        <v>1593</v>
      </c>
    </row>
    <row r="415" spans="1:9" x14ac:dyDescent="0.2">
      <c r="A415" s="155" t="s">
        <v>1594</v>
      </c>
    </row>
    <row r="416" spans="1:9" s="186" customFormat="1" x14ac:dyDescent="0.2">
      <c r="A416" s="242" t="s">
        <v>1595</v>
      </c>
      <c r="B416" s="153"/>
      <c r="C416" s="313" t="s">
        <v>1596</v>
      </c>
      <c r="D416" s="313" t="s">
        <v>1597</v>
      </c>
      <c r="E416" s="313" t="s">
        <v>1598</v>
      </c>
      <c r="F416" s="313" t="s">
        <v>1599</v>
      </c>
      <c r="G416" s="313" t="s">
        <v>1600</v>
      </c>
      <c r="H416" s="313" t="s">
        <v>92</v>
      </c>
      <c r="I416" s="313" t="s">
        <v>94</v>
      </c>
    </row>
    <row r="417" spans="1:9" x14ac:dyDescent="0.2">
      <c r="A417" s="153" t="s">
        <v>1601</v>
      </c>
      <c r="C417" s="322">
        <v>240322842.75</v>
      </c>
      <c r="D417" s="322">
        <v>55456962.299999997</v>
      </c>
      <c r="E417" s="322">
        <v>579677515.42999899</v>
      </c>
      <c r="F417" s="322">
        <v>30956402.57</v>
      </c>
      <c r="G417" s="322">
        <v>15073478.41</v>
      </c>
      <c r="H417" s="322">
        <v>0</v>
      </c>
      <c r="I417" s="322">
        <v>921487201.45999908</v>
      </c>
    </row>
    <row r="418" spans="1:9" x14ac:dyDescent="0.2">
      <c r="A418" s="153" t="s">
        <v>1602</v>
      </c>
      <c r="C418" s="322">
        <v>468753412.68000001</v>
      </c>
      <c r="D418" s="322">
        <v>106731569.94</v>
      </c>
      <c r="E418" s="322">
        <v>1165443889.1500001</v>
      </c>
      <c r="F418" s="322">
        <v>50449461.799999997</v>
      </c>
      <c r="G418" s="322">
        <v>35701903.159999996</v>
      </c>
      <c r="H418" s="322">
        <v>0</v>
      </c>
      <c r="I418" s="322">
        <v>1827080236.73</v>
      </c>
    </row>
    <row r="419" spans="1:9" x14ac:dyDescent="0.2">
      <c r="A419" s="153" t="s">
        <v>1603</v>
      </c>
      <c r="C419" s="322">
        <v>928947401.97999895</v>
      </c>
      <c r="D419" s="322">
        <v>213903891.15000001</v>
      </c>
      <c r="E419" s="322">
        <v>2633799042.2999902</v>
      </c>
      <c r="F419" s="322">
        <v>96566268.140000105</v>
      </c>
      <c r="G419" s="322">
        <v>70283099.909999996</v>
      </c>
      <c r="H419" s="322">
        <v>0</v>
      </c>
      <c r="I419" s="322">
        <v>3943499703.4799891</v>
      </c>
    </row>
    <row r="420" spans="1:9" x14ac:dyDescent="0.2">
      <c r="A420" s="153" t="s">
        <v>1604</v>
      </c>
      <c r="C420" s="322">
        <v>1242038970.2</v>
      </c>
      <c r="D420" s="322">
        <v>385633016.25</v>
      </c>
      <c r="E420" s="322">
        <v>4317694237.8600101</v>
      </c>
      <c r="F420" s="322">
        <v>179180678.61000001</v>
      </c>
      <c r="G420" s="322">
        <v>174340081.06999999</v>
      </c>
      <c r="H420" s="322">
        <v>0</v>
      </c>
      <c r="I420" s="322">
        <v>6298886983.9900093</v>
      </c>
    </row>
    <row r="421" spans="1:9" x14ac:dyDescent="0.2">
      <c r="A421" s="153" t="s">
        <v>1605</v>
      </c>
      <c r="C421" s="322">
        <v>437971144.06999999</v>
      </c>
      <c r="D421" s="322">
        <v>301075699.36000001</v>
      </c>
      <c r="E421" s="322">
        <v>1860403629.8099999</v>
      </c>
      <c r="F421" s="322">
        <v>146982810.78999999</v>
      </c>
      <c r="G421" s="322">
        <v>132618059.34999999</v>
      </c>
      <c r="H421" s="322">
        <v>0</v>
      </c>
      <c r="I421" s="322">
        <v>2879051343.3799996</v>
      </c>
    </row>
    <row r="422" spans="1:9" x14ac:dyDescent="0.2">
      <c r="A422" s="153" t="s">
        <v>1606</v>
      </c>
      <c r="C422" s="322">
        <v>380706635.44</v>
      </c>
      <c r="D422" s="322">
        <v>356972154.27999997</v>
      </c>
      <c r="E422" s="322">
        <v>1430104927.1199999</v>
      </c>
      <c r="F422" s="322">
        <v>234873316.31999999</v>
      </c>
      <c r="G422" s="322">
        <v>150513600.21000001</v>
      </c>
      <c r="H422" s="322">
        <v>0</v>
      </c>
      <c r="I422" s="322">
        <v>2553170633.3700004</v>
      </c>
    </row>
    <row r="423" spans="1:9" x14ac:dyDescent="0.2">
      <c r="A423" s="153" t="s">
        <v>1607</v>
      </c>
      <c r="B423" s="155"/>
      <c r="C423" s="322">
        <v>287078884.72999996</v>
      </c>
      <c r="D423" s="322">
        <v>424963731.13</v>
      </c>
      <c r="E423" s="322">
        <v>1145182711.47</v>
      </c>
      <c r="F423" s="322">
        <v>373426956.25</v>
      </c>
      <c r="G423" s="322">
        <v>161540986.56999999</v>
      </c>
      <c r="H423" s="322">
        <v>0</v>
      </c>
      <c r="I423" s="322">
        <v>2392193270.1500001</v>
      </c>
    </row>
    <row r="424" spans="1:9" x14ac:dyDescent="0.2">
      <c r="A424" s="153" t="s">
        <v>1608</v>
      </c>
      <c r="C424" s="322">
        <v>120657501.87</v>
      </c>
      <c r="D424" s="322">
        <v>562911343.49999905</v>
      </c>
      <c r="E424" s="322">
        <v>701752918.50000095</v>
      </c>
      <c r="F424" s="322">
        <v>381793398.49999899</v>
      </c>
      <c r="G424" s="322">
        <v>210781205.63</v>
      </c>
      <c r="H424" s="322">
        <v>0</v>
      </c>
      <c r="I424" s="322">
        <v>1977896367.999999</v>
      </c>
    </row>
    <row r="425" spans="1:9" x14ac:dyDescent="0.2">
      <c r="A425" s="153" t="s">
        <v>1609</v>
      </c>
      <c r="C425" s="322">
        <v>25387071.859999999</v>
      </c>
      <c r="D425" s="322">
        <v>629977502.37</v>
      </c>
      <c r="E425" s="322">
        <v>200859464.84999999</v>
      </c>
      <c r="F425" s="322">
        <v>123515842.45999999</v>
      </c>
      <c r="G425" s="322">
        <v>136644996.24000001</v>
      </c>
      <c r="H425" s="322">
        <v>0</v>
      </c>
      <c r="I425" s="322">
        <v>1116384877.7800002</v>
      </c>
    </row>
    <row r="426" spans="1:9" x14ac:dyDescent="0.2">
      <c r="A426" s="153" t="s">
        <v>1610</v>
      </c>
      <c r="C426" s="322">
        <v>2342762.65</v>
      </c>
      <c r="D426" s="322">
        <v>589523852.52000105</v>
      </c>
      <c r="E426" s="322">
        <v>46218616.630000003</v>
      </c>
      <c r="F426" s="322">
        <v>1440158.26</v>
      </c>
      <c r="G426" s="322">
        <v>102337647.58</v>
      </c>
      <c r="H426" s="322">
        <v>0</v>
      </c>
      <c r="I426" s="322">
        <v>741863037.64000106</v>
      </c>
    </row>
    <row r="427" spans="1:9" x14ac:dyDescent="0.2">
      <c r="A427" s="153" t="s">
        <v>1611</v>
      </c>
      <c r="C427" s="323">
        <v>2593240.5499999998</v>
      </c>
      <c r="D427" s="323">
        <v>99387698.439999998</v>
      </c>
      <c r="E427" s="323">
        <v>22447292.859999999</v>
      </c>
      <c r="F427" s="323">
        <v>0</v>
      </c>
      <c r="G427" s="323">
        <v>46183210.210000001</v>
      </c>
      <c r="H427" s="323">
        <v>0</v>
      </c>
      <c r="I427" s="323">
        <v>170611442.06</v>
      </c>
    </row>
    <row r="428" spans="1:9" x14ac:dyDescent="0.2">
      <c r="A428" s="153" t="s">
        <v>94</v>
      </c>
      <c r="C428" s="263">
        <v>4136799868.7799993</v>
      </c>
      <c r="D428" s="263">
        <v>3726537421.2399998</v>
      </c>
      <c r="E428" s="263">
        <v>14103584245.98</v>
      </c>
      <c r="F428" s="263">
        <v>1619185293.6999991</v>
      </c>
      <c r="G428" s="263">
        <v>1236018268.3400002</v>
      </c>
      <c r="H428" s="263">
        <v>0</v>
      </c>
      <c r="I428" s="263">
        <v>24822125098.040001</v>
      </c>
    </row>
    <row r="429" spans="1:9" x14ac:dyDescent="0.2">
      <c r="C429" s="263"/>
      <c r="D429" s="263"/>
      <c r="E429" s="263"/>
      <c r="F429" s="263"/>
      <c r="G429" s="263"/>
      <c r="H429" s="263"/>
      <c r="I429" s="263"/>
    </row>
    <row r="430" spans="1:9" x14ac:dyDescent="0.2">
      <c r="C430" s="263"/>
      <c r="D430" s="263"/>
      <c r="E430" s="263"/>
      <c r="F430" s="263"/>
      <c r="G430" s="263"/>
      <c r="H430" s="263"/>
      <c r="I430" s="263"/>
    </row>
    <row r="431" spans="1:9" x14ac:dyDescent="0.2">
      <c r="C431" s="263"/>
      <c r="D431" s="263"/>
      <c r="E431" s="263"/>
      <c r="F431" s="263"/>
      <c r="G431" s="263"/>
      <c r="H431" s="263"/>
      <c r="I431" s="263"/>
    </row>
    <row r="432" spans="1:9" x14ac:dyDescent="0.2">
      <c r="A432" s="155" t="s">
        <v>1593</v>
      </c>
      <c r="C432" s="263"/>
      <c r="D432" s="263"/>
      <c r="E432" s="263"/>
      <c r="F432" s="263"/>
      <c r="G432" s="263"/>
      <c r="H432" s="263"/>
      <c r="I432" s="263"/>
    </row>
    <row r="433" spans="1:9" x14ac:dyDescent="0.2">
      <c r="A433" s="155" t="s">
        <v>1612</v>
      </c>
    </row>
    <row r="434" spans="1:9" s="186" customFormat="1" x14ac:dyDescent="0.2">
      <c r="A434" s="242" t="s">
        <v>1595</v>
      </c>
      <c r="B434" s="153"/>
      <c r="C434" s="313" t="s">
        <v>1596</v>
      </c>
      <c r="D434" s="313" t="s">
        <v>1597</v>
      </c>
      <c r="E434" s="313" t="s">
        <v>1598</v>
      </c>
      <c r="F434" s="313" t="s">
        <v>1599</v>
      </c>
      <c r="G434" s="313" t="s">
        <v>1600</v>
      </c>
      <c r="H434" s="313" t="s">
        <v>92</v>
      </c>
      <c r="I434" s="313" t="s">
        <v>94</v>
      </c>
    </row>
    <row r="435" spans="1:9" x14ac:dyDescent="0.2">
      <c r="A435" s="153" t="s">
        <v>1601</v>
      </c>
      <c r="C435" s="322">
        <v>169355.72</v>
      </c>
      <c r="D435" s="322">
        <v>92604.93</v>
      </c>
      <c r="E435" s="322">
        <v>68792.800000000003</v>
      </c>
      <c r="F435" s="322">
        <v>0</v>
      </c>
      <c r="G435" s="322">
        <v>0</v>
      </c>
      <c r="H435" s="322">
        <v>0</v>
      </c>
      <c r="I435" s="263">
        <v>330753.45</v>
      </c>
    </row>
    <row r="436" spans="1:9" x14ac:dyDescent="0.2">
      <c r="A436" s="153" t="s">
        <v>1602</v>
      </c>
      <c r="C436" s="322">
        <v>300672.8</v>
      </c>
      <c r="D436" s="322">
        <v>0</v>
      </c>
      <c r="E436" s="322">
        <v>867295.41</v>
      </c>
      <c r="F436" s="322">
        <v>37476.67</v>
      </c>
      <c r="G436" s="322">
        <v>0</v>
      </c>
      <c r="H436" s="322">
        <v>0</v>
      </c>
      <c r="I436" s="263">
        <v>1205444.8799999999</v>
      </c>
    </row>
    <row r="437" spans="1:9" x14ac:dyDescent="0.2">
      <c r="A437" s="153" t="s">
        <v>1603</v>
      </c>
      <c r="C437" s="322">
        <v>5355147.12</v>
      </c>
      <c r="D437" s="322">
        <v>640059.21</v>
      </c>
      <c r="E437" s="322">
        <v>2883780.98</v>
      </c>
      <c r="F437" s="322">
        <v>184107.63</v>
      </c>
      <c r="G437" s="322">
        <v>93268.82</v>
      </c>
      <c r="H437" s="322">
        <v>0</v>
      </c>
      <c r="I437" s="263">
        <v>9156363.7600000016</v>
      </c>
    </row>
    <row r="438" spans="1:9" x14ac:dyDescent="0.2">
      <c r="A438" s="153" t="s">
        <v>1604</v>
      </c>
      <c r="C438" s="322">
        <v>579010.82999999996</v>
      </c>
      <c r="D438" s="322">
        <v>1817891.1</v>
      </c>
      <c r="E438" s="322">
        <v>8996857.9299999997</v>
      </c>
      <c r="F438" s="322">
        <v>272214.27</v>
      </c>
      <c r="G438" s="322">
        <v>1233088.1200000001</v>
      </c>
      <c r="H438" s="322">
        <v>0</v>
      </c>
      <c r="I438" s="263">
        <v>12899062.25</v>
      </c>
    </row>
    <row r="439" spans="1:9" x14ac:dyDescent="0.2">
      <c r="A439" s="153" t="s">
        <v>1605</v>
      </c>
      <c r="C439" s="322">
        <v>801512.71</v>
      </c>
      <c r="D439" s="322">
        <v>285774.78000000003</v>
      </c>
      <c r="E439" s="322">
        <v>2500945.2200000002</v>
      </c>
      <c r="F439" s="322">
        <v>173006.01</v>
      </c>
      <c r="G439" s="322">
        <v>685283.95</v>
      </c>
      <c r="H439" s="322">
        <v>0</v>
      </c>
      <c r="I439" s="263">
        <v>4446522.67</v>
      </c>
    </row>
    <row r="440" spans="1:9" x14ac:dyDescent="0.2">
      <c r="A440" s="153" t="s">
        <v>1606</v>
      </c>
      <c r="C440" s="322">
        <v>772332.05</v>
      </c>
      <c r="D440" s="322">
        <v>665492.56999999995</v>
      </c>
      <c r="E440" s="322">
        <v>1320694.46</v>
      </c>
      <c r="F440" s="322">
        <v>254052.01</v>
      </c>
      <c r="G440" s="322">
        <v>781531.35</v>
      </c>
      <c r="H440" s="322">
        <v>0</v>
      </c>
      <c r="I440" s="263">
        <v>3794102.44</v>
      </c>
    </row>
    <row r="441" spans="1:9" x14ac:dyDescent="0.2">
      <c r="A441" s="153" t="s">
        <v>1607</v>
      </c>
      <c r="B441" s="155"/>
      <c r="C441" s="322">
        <v>1035655.81</v>
      </c>
      <c r="D441" s="322">
        <v>1319973.54</v>
      </c>
      <c r="E441" s="322">
        <v>2780798.15</v>
      </c>
      <c r="F441" s="322">
        <v>1871753.77</v>
      </c>
      <c r="G441" s="322">
        <v>673976.31</v>
      </c>
      <c r="H441" s="322">
        <v>0</v>
      </c>
      <c r="I441" s="263">
        <v>7682157.5800000001</v>
      </c>
    </row>
    <row r="442" spans="1:9" x14ac:dyDescent="0.2">
      <c r="A442" s="153" t="s">
        <v>1608</v>
      </c>
      <c r="C442" s="322">
        <v>0</v>
      </c>
      <c r="D442" s="322">
        <v>1656742.53</v>
      </c>
      <c r="E442" s="322">
        <v>1194569.05</v>
      </c>
      <c r="F442" s="322">
        <v>1436536.42</v>
      </c>
      <c r="G442" s="322">
        <v>739215.32</v>
      </c>
      <c r="H442" s="322">
        <v>0</v>
      </c>
      <c r="I442" s="263">
        <v>5027063.32</v>
      </c>
    </row>
    <row r="443" spans="1:9" x14ac:dyDescent="0.2">
      <c r="A443" s="153" t="s">
        <v>1609</v>
      </c>
      <c r="C443" s="322">
        <v>0</v>
      </c>
      <c r="D443" s="322">
        <v>2239873.1</v>
      </c>
      <c r="E443" s="322">
        <v>231857.88</v>
      </c>
      <c r="F443" s="322">
        <v>228524.16</v>
      </c>
      <c r="G443" s="322">
        <v>679349.11</v>
      </c>
      <c r="H443" s="322">
        <v>0</v>
      </c>
      <c r="I443" s="263">
        <v>3379604.25</v>
      </c>
    </row>
    <row r="444" spans="1:9" x14ac:dyDescent="0.2">
      <c r="A444" s="153" t="s">
        <v>1610</v>
      </c>
      <c r="C444" s="322">
        <v>0</v>
      </c>
      <c r="D444" s="322">
        <v>1239794.6599999999</v>
      </c>
      <c r="E444" s="322">
        <v>148022.79999999999</v>
      </c>
      <c r="F444" s="322">
        <v>189570.91</v>
      </c>
      <c r="G444" s="322">
        <v>859188.4</v>
      </c>
      <c r="H444" s="322">
        <v>0</v>
      </c>
      <c r="I444" s="263">
        <v>2436576.77</v>
      </c>
    </row>
    <row r="445" spans="1:9" x14ac:dyDescent="0.2">
      <c r="A445" s="153" t="s">
        <v>1611</v>
      </c>
      <c r="C445" s="323">
        <v>0</v>
      </c>
      <c r="D445" s="323">
        <v>412482.5</v>
      </c>
      <c r="E445" s="323">
        <v>0</v>
      </c>
      <c r="F445" s="323">
        <v>0</v>
      </c>
      <c r="G445" s="323">
        <v>743863.45</v>
      </c>
      <c r="H445" s="323">
        <v>0</v>
      </c>
      <c r="I445" s="323">
        <v>1156345.95</v>
      </c>
    </row>
    <row r="446" spans="1:9" x14ac:dyDescent="0.2">
      <c r="A446" s="153" t="s">
        <v>94</v>
      </c>
      <c r="C446" s="263">
        <v>9013687.040000001</v>
      </c>
      <c r="D446" s="263">
        <v>10370688.920000002</v>
      </c>
      <c r="E446" s="263">
        <v>20993614.68</v>
      </c>
      <c r="F446" s="263">
        <v>4647241.8500000006</v>
      </c>
      <c r="G446" s="263">
        <v>6488764.830000001</v>
      </c>
      <c r="H446" s="263">
        <v>0</v>
      </c>
      <c r="I446" s="263">
        <v>51513997.32</v>
      </c>
    </row>
    <row r="447" spans="1:9" x14ac:dyDescent="0.2">
      <c r="C447" s="263"/>
      <c r="D447" s="263"/>
      <c r="E447" s="263"/>
      <c r="F447" s="263"/>
      <c r="G447" s="263"/>
      <c r="H447" s="263"/>
      <c r="I447" s="263"/>
    </row>
    <row r="448" spans="1:9" x14ac:dyDescent="0.2">
      <c r="A448" s="155" t="s">
        <v>1593</v>
      </c>
      <c r="C448" s="263"/>
      <c r="D448" s="263"/>
      <c r="E448" s="263"/>
      <c r="F448" s="263"/>
      <c r="G448" s="263"/>
      <c r="H448" s="263"/>
      <c r="I448" s="263"/>
    </row>
    <row r="449" spans="1:9" x14ac:dyDescent="0.2">
      <c r="A449" s="155" t="s">
        <v>1613</v>
      </c>
    </row>
    <row r="450" spans="1:9" s="186" customFormat="1" x14ac:dyDescent="0.2">
      <c r="A450" s="242" t="s">
        <v>1595</v>
      </c>
      <c r="B450" s="153"/>
      <c r="C450" s="313" t="s">
        <v>1596</v>
      </c>
      <c r="D450" s="313" t="s">
        <v>1597</v>
      </c>
      <c r="E450" s="313" t="s">
        <v>1598</v>
      </c>
      <c r="F450" s="313" t="s">
        <v>1599</v>
      </c>
      <c r="G450" s="313" t="s">
        <v>1600</v>
      </c>
      <c r="H450" s="313" t="s">
        <v>92</v>
      </c>
      <c r="I450" s="313" t="s">
        <v>94</v>
      </c>
    </row>
    <row r="451" spans="1:9" x14ac:dyDescent="0.2">
      <c r="A451" s="153" t="s">
        <v>1601</v>
      </c>
      <c r="C451" s="322">
        <v>0</v>
      </c>
      <c r="D451" s="322">
        <v>0</v>
      </c>
      <c r="E451" s="322">
        <v>2085.62</v>
      </c>
      <c r="F451" s="322">
        <v>0</v>
      </c>
      <c r="G451" s="322">
        <v>0</v>
      </c>
      <c r="H451" s="322">
        <v>0</v>
      </c>
      <c r="I451" s="263">
        <v>2085.62</v>
      </c>
    </row>
    <row r="452" spans="1:9" x14ac:dyDescent="0.2">
      <c r="A452" s="153" t="s">
        <v>1602</v>
      </c>
      <c r="C452" s="322">
        <v>330225.89</v>
      </c>
      <c r="D452" s="322">
        <v>0</v>
      </c>
      <c r="E452" s="322">
        <v>231707.28</v>
      </c>
      <c r="F452" s="322">
        <v>345642.79</v>
      </c>
      <c r="G452" s="322">
        <v>21335.73</v>
      </c>
      <c r="H452" s="322">
        <v>0</v>
      </c>
      <c r="I452" s="263">
        <v>928911.69</v>
      </c>
    </row>
    <row r="453" spans="1:9" x14ac:dyDescent="0.2">
      <c r="A453" s="153" t="s">
        <v>1603</v>
      </c>
      <c r="C453" s="322">
        <v>292231.98</v>
      </c>
      <c r="D453" s="322">
        <v>48794.7</v>
      </c>
      <c r="E453" s="322">
        <v>1849153.09</v>
      </c>
      <c r="F453" s="322">
        <v>0</v>
      </c>
      <c r="G453" s="322">
        <v>48194.9</v>
      </c>
      <c r="H453" s="322">
        <v>0</v>
      </c>
      <c r="I453" s="263">
        <v>2238374.67</v>
      </c>
    </row>
    <row r="454" spans="1:9" x14ac:dyDescent="0.2">
      <c r="A454" s="153" t="s">
        <v>1604</v>
      </c>
      <c r="C454" s="322">
        <v>0</v>
      </c>
      <c r="D454" s="322">
        <v>308778.96999999997</v>
      </c>
      <c r="E454" s="322">
        <v>2431928.7799999998</v>
      </c>
      <c r="F454" s="322">
        <v>0</v>
      </c>
      <c r="G454" s="322">
        <v>60855.85</v>
      </c>
      <c r="H454" s="322">
        <v>0</v>
      </c>
      <c r="I454" s="263">
        <v>2801563.6</v>
      </c>
    </row>
    <row r="455" spans="1:9" x14ac:dyDescent="0.2">
      <c r="A455" s="153" t="s">
        <v>1605</v>
      </c>
      <c r="C455" s="322">
        <v>448711.81</v>
      </c>
      <c r="D455" s="322">
        <v>98694.5</v>
      </c>
      <c r="E455" s="322">
        <v>912238.47</v>
      </c>
      <c r="F455" s="322">
        <v>0</v>
      </c>
      <c r="G455" s="322">
        <v>40407.449999999997</v>
      </c>
      <c r="H455" s="322">
        <v>0</v>
      </c>
      <c r="I455" s="263">
        <v>1500052.23</v>
      </c>
    </row>
    <row r="456" spans="1:9" x14ac:dyDescent="0.2">
      <c r="A456" s="153" t="s">
        <v>1606</v>
      </c>
      <c r="C456" s="322">
        <v>0</v>
      </c>
      <c r="D456" s="322">
        <v>295053.7</v>
      </c>
      <c r="E456" s="322">
        <v>2674637.11</v>
      </c>
      <c r="F456" s="322">
        <v>0</v>
      </c>
      <c r="G456" s="322">
        <v>300223.67</v>
      </c>
      <c r="H456" s="322">
        <v>0</v>
      </c>
      <c r="I456" s="263">
        <v>3269914.48</v>
      </c>
    </row>
    <row r="457" spans="1:9" x14ac:dyDescent="0.2">
      <c r="A457" s="153" t="s">
        <v>1607</v>
      </c>
      <c r="B457" s="155"/>
      <c r="C457" s="322">
        <v>0</v>
      </c>
      <c r="D457" s="322">
        <v>104708.36</v>
      </c>
      <c r="E457" s="322">
        <v>619212.34</v>
      </c>
      <c r="F457" s="322">
        <v>107703.46</v>
      </c>
      <c r="G457" s="322">
        <v>167896.99</v>
      </c>
      <c r="H457" s="322">
        <v>0</v>
      </c>
      <c r="I457" s="263">
        <v>999521.14999999991</v>
      </c>
    </row>
    <row r="458" spans="1:9" x14ac:dyDescent="0.2">
      <c r="A458" s="153" t="s">
        <v>1608</v>
      </c>
      <c r="C458" s="322">
        <v>0</v>
      </c>
      <c r="D458" s="322">
        <v>98854.07</v>
      </c>
      <c r="E458" s="322">
        <v>468356.64</v>
      </c>
      <c r="F458" s="322">
        <v>1036240.39</v>
      </c>
      <c r="G458" s="322">
        <v>217690.1</v>
      </c>
      <c r="H458" s="322">
        <v>0</v>
      </c>
      <c r="I458" s="263">
        <v>1821141.2000000002</v>
      </c>
    </row>
    <row r="459" spans="1:9" x14ac:dyDescent="0.2">
      <c r="A459" s="153" t="s">
        <v>1609</v>
      </c>
      <c r="C459" s="322">
        <v>0</v>
      </c>
      <c r="D459" s="322">
        <v>1374509.28</v>
      </c>
      <c r="E459" s="322">
        <v>0</v>
      </c>
      <c r="F459" s="322">
        <v>443361.85</v>
      </c>
      <c r="G459" s="322">
        <v>225921.78</v>
      </c>
      <c r="H459" s="322">
        <v>0</v>
      </c>
      <c r="I459" s="263">
        <v>2043792.91</v>
      </c>
    </row>
    <row r="460" spans="1:9" x14ac:dyDescent="0.2">
      <c r="A460" s="153" t="s">
        <v>1610</v>
      </c>
      <c r="C460" s="322">
        <v>0</v>
      </c>
      <c r="D460" s="322">
        <v>987278.38</v>
      </c>
      <c r="E460" s="322">
        <v>0</v>
      </c>
      <c r="F460" s="322">
        <v>0</v>
      </c>
      <c r="G460" s="322">
        <v>123731.6</v>
      </c>
      <c r="H460" s="322">
        <v>0</v>
      </c>
      <c r="I460" s="263">
        <v>1111009.98</v>
      </c>
    </row>
    <row r="461" spans="1:9" x14ac:dyDescent="0.2">
      <c r="A461" s="153" t="s">
        <v>1611</v>
      </c>
      <c r="C461" s="323">
        <v>0</v>
      </c>
      <c r="D461" s="323">
        <v>197348.01</v>
      </c>
      <c r="E461" s="323">
        <v>0</v>
      </c>
      <c r="F461" s="323">
        <v>0</v>
      </c>
      <c r="G461" s="323">
        <v>0</v>
      </c>
      <c r="H461" s="323">
        <v>0</v>
      </c>
      <c r="I461" s="323">
        <v>197348.01</v>
      </c>
    </row>
    <row r="462" spans="1:9" x14ac:dyDescent="0.2">
      <c r="A462" s="153" t="s">
        <v>94</v>
      </c>
      <c r="C462" s="263">
        <v>1071169.68</v>
      </c>
      <c r="D462" s="263">
        <v>3514019.9699999997</v>
      </c>
      <c r="E462" s="263">
        <v>9189319.3300000001</v>
      </c>
      <c r="F462" s="263">
        <v>1932948.4900000002</v>
      </c>
      <c r="G462" s="263">
        <v>1206258.07</v>
      </c>
      <c r="H462" s="263">
        <v>0</v>
      </c>
      <c r="I462" s="263">
        <v>16913715.539999999</v>
      </c>
    </row>
    <row r="463" spans="1:9" x14ac:dyDescent="0.2">
      <c r="C463" s="322"/>
      <c r="D463" s="322"/>
      <c r="E463" s="322"/>
      <c r="F463" s="322"/>
      <c r="G463" s="322"/>
      <c r="H463" s="322"/>
      <c r="I463" s="322"/>
    </row>
    <row r="464" spans="1:9" x14ac:dyDescent="0.2">
      <c r="A464" s="155" t="s">
        <v>1593</v>
      </c>
    </row>
    <row r="465" spans="1:13" x14ac:dyDescent="0.2">
      <c r="A465" s="155" t="s">
        <v>1614</v>
      </c>
    </row>
    <row r="466" spans="1:13" s="186" customFormat="1" x14ac:dyDescent="0.2">
      <c r="A466" s="242" t="s">
        <v>1595</v>
      </c>
      <c r="B466" s="153"/>
      <c r="C466" s="313" t="s">
        <v>1596</v>
      </c>
      <c r="D466" s="313" t="s">
        <v>1597</v>
      </c>
      <c r="E466" s="313" t="s">
        <v>1598</v>
      </c>
      <c r="F466" s="313" t="s">
        <v>1599</v>
      </c>
      <c r="G466" s="313" t="s">
        <v>1600</v>
      </c>
      <c r="H466" s="313" t="s">
        <v>92</v>
      </c>
      <c r="I466" s="313" t="s">
        <v>94</v>
      </c>
    </row>
    <row r="467" spans="1:13" x14ac:dyDescent="0.2">
      <c r="A467" s="153" t="s">
        <v>1601</v>
      </c>
      <c r="C467" s="322">
        <v>838.72</v>
      </c>
      <c r="D467" s="322">
        <v>39095.839999999997</v>
      </c>
      <c r="E467" s="322">
        <v>174335.37</v>
      </c>
      <c r="F467" s="322">
        <v>25533.81</v>
      </c>
      <c r="G467" s="322">
        <v>166154.76999999999</v>
      </c>
      <c r="H467" s="322">
        <v>0</v>
      </c>
      <c r="I467" s="263">
        <v>405958.51</v>
      </c>
    </row>
    <row r="468" spans="1:13" x14ac:dyDescent="0.2">
      <c r="A468" s="153" t="s">
        <v>1602</v>
      </c>
      <c r="C468" s="322">
        <v>0</v>
      </c>
      <c r="D468" s="322">
        <v>0</v>
      </c>
      <c r="E468" s="322">
        <v>121681.36</v>
      </c>
      <c r="F468" s="322">
        <v>0</v>
      </c>
      <c r="G468" s="322">
        <v>111209.53</v>
      </c>
      <c r="H468" s="322">
        <v>0</v>
      </c>
      <c r="I468" s="263">
        <v>232890.89</v>
      </c>
    </row>
    <row r="469" spans="1:13" x14ac:dyDescent="0.2">
      <c r="A469" s="153" t="s">
        <v>1603</v>
      </c>
      <c r="C469" s="322">
        <v>0</v>
      </c>
      <c r="D469" s="322">
        <v>806480.07</v>
      </c>
      <c r="E469" s="322">
        <v>836753.2</v>
      </c>
      <c r="F469" s="322">
        <v>485629.95</v>
      </c>
      <c r="G469" s="322">
        <v>217861.64</v>
      </c>
      <c r="H469" s="322">
        <v>0</v>
      </c>
      <c r="I469" s="263">
        <v>2346724.8600000003</v>
      </c>
    </row>
    <row r="470" spans="1:13" x14ac:dyDescent="0.2">
      <c r="A470" s="153" t="s">
        <v>1604</v>
      </c>
      <c r="C470" s="322">
        <v>2287277.81</v>
      </c>
      <c r="D470" s="322">
        <v>1475402.16</v>
      </c>
      <c r="E470" s="322">
        <v>5754056.5700000003</v>
      </c>
      <c r="F470" s="322">
        <v>131614.78</v>
      </c>
      <c r="G470" s="322">
        <v>998157.84</v>
      </c>
      <c r="H470" s="322">
        <v>0</v>
      </c>
      <c r="I470" s="263">
        <v>10646509.159999998</v>
      </c>
    </row>
    <row r="471" spans="1:13" x14ac:dyDescent="0.2">
      <c r="A471" s="153" t="s">
        <v>1605</v>
      </c>
      <c r="C471" s="322">
        <v>1723529.16</v>
      </c>
      <c r="D471" s="322">
        <v>1313236.33</v>
      </c>
      <c r="E471" s="322">
        <v>2393490.5</v>
      </c>
      <c r="F471" s="322">
        <v>519579.65</v>
      </c>
      <c r="G471" s="322">
        <v>530245.1</v>
      </c>
      <c r="H471" s="322">
        <v>0</v>
      </c>
      <c r="I471" s="263">
        <v>6480080.7400000002</v>
      </c>
    </row>
    <row r="472" spans="1:13" x14ac:dyDescent="0.2">
      <c r="A472" s="153" t="s">
        <v>1606</v>
      </c>
      <c r="C472" s="322">
        <v>2500038.1800000002</v>
      </c>
      <c r="D472" s="322">
        <v>943010.91</v>
      </c>
      <c r="E472" s="322">
        <v>2032125.99</v>
      </c>
      <c r="F472" s="322">
        <v>776410.6</v>
      </c>
      <c r="G472" s="322">
        <v>633953.44999999995</v>
      </c>
      <c r="H472" s="322">
        <v>0</v>
      </c>
      <c r="I472" s="263">
        <v>6885539.1299999999</v>
      </c>
    </row>
    <row r="473" spans="1:13" x14ac:dyDescent="0.2">
      <c r="A473" s="153" t="s">
        <v>1607</v>
      </c>
      <c r="B473" s="155"/>
      <c r="C473" s="322">
        <v>278028.25</v>
      </c>
      <c r="D473" s="322">
        <v>1644851.78</v>
      </c>
      <c r="E473" s="322">
        <v>945703.33</v>
      </c>
      <c r="F473" s="322">
        <v>4221655.1399999997</v>
      </c>
      <c r="G473" s="322">
        <v>119547.67</v>
      </c>
      <c r="H473" s="322">
        <v>0</v>
      </c>
      <c r="I473" s="263">
        <v>7209786.1699999999</v>
      </c>
    </row>
    <row r="474" spans="1:13" x14ac:dyDescent="0.2">
      <c r="A474" s="153" t="s">
        <v>1608</v>
      </c>
      <c r="C474" s="322">
        <v>0</v>
      </c>
      <c r="D474" s="322">
        <v>2280620.04</v>
      </c>
      <c r="E474" s="322">
        <v>1263039.1200000001</v>
      </c>
      <c r="F474" s="322">
        <v>3901145.24</v>
      </c>
      <c r="G474" s="322">
        <v>617760.14</v>
      </c>
      <c r="H474" s="322">
        <v>0</v>
      </c>
      <c r="I474" s="263">
        <v>8062564.54</v>
      </c>
    </row>
    <row r="475" spans="1:13" x14ac:dyDescent="0.2">
      <c r="A475" s="153" t="s">
        <v>1609</v>
      </c>
      <c r="C475" s="322">
        <v>0</v>
      </c>
      <c r="D475" s="322">
        <v>2295404.36</v>
      </c>
      <c r="E475" s="322">
        <v>287183.77</v>
      </c>
      <c r="F475" s="322">
        <v>2052103.13</v>
      </c>
      <c r="G475" s="322">
        <v>694957.02</v>
      </c>
      <c r="H475" s="322">
        <v>0</v>
      </c>
      <c r="I475" s="263">
        <v>5329648.2799999993</v>
      </c>
    </row>
    <row r="476" spans="1:13" x14ac:dyDescent="0.2">
      <c r="A476" s="153" t="s">
        <v>1610</v>
      </c>
      <c r="C476" s="322">
        <v>0</v>
      </c>
      <c r="D476" s="322">
        <v>1667812.64</v>
      </c>
      <c r="E476" s="322">
        <v>0</v>
      </c>
      <c r="F476" s="322">
        <v>151513.94</v>
      </c>
      <c r="G476" s="322">
        <v>183846.08</v>
      </c>
      <c r="H476" s="322">
        <v>0</v>
      </c>
      <c r="I476" s="263">
        <v>2003172.66</v>
      </c>
    </row>
    <row r="477" spans="1:13" x14ac:dyDescent="0.2">
      <c r="A477" s="153" t="s">
        <v>1611</v>
      </c>
      <c r="C477" s="323">
        <v>0</v>
      </c>
      <c r="D477" s="323">
        <v>507833.81</v>
      </c>
      <c r="E477" s="323">
        <v>0</v>
      </c>
      <c r="F477" s="323">
        <v>0</v>
      </c>
      <c r="G477" s="323">
        <v>827497.7</v>
      </c>
      <c r="H477" s="323">
        <v>0</v>
      </c>
      <c r="I477" s="323">
        <v>1335331.51</v>
      </c>
    </row>
    <row r="478" spans="1:13" x14ac:dyDescent="0.2">
      <c r="A478" s="153" t="s">
        <v>94</v>
      </c>
      <c r="C478" s="263">
        <v>6789712.120000001</v>
      </c>
      <c r="D478" s="263">
        <v>12973747.939999999</v>
      </c>
      <c r="E478" s="263">
        <v>13808369.210000001</v>
      </c>
      <c r="F478" s="263">
        <v>12265186.24</v>
      </c>
      <c r="G478" s="263">
        <v>5101190.9400000004</v>
      </c>
      <c r="H478" s="263">
        <v>0</v>
      </c>
      <c r="I478" s="263">
        <v>50938206.450000003</v>
      </c>
      <c r="M478" s="269"/>
    </row>
    <row r="479" spans="1:13" ht="13.5" thickBot="1" x14ac:dyDescent="0.25">
      <c r="A479" s="155" t="s">
        <v>94</v>
      </c>
      <c r="C479" s="318">
        <v>4153674437.6199989</v>
      </c>
      <c r="D479" s="318">
        <v>3753395878.0699997</v>
      </c>
      <c r="E479" s="318">
        <v>14147575549.199999</v>
      </c>
      <c r="F479" s="318">
        <v>1638030670.279999</v>
      </c>
      <c r="G479" s="318">
        <v>1248814482.1800001</v>
      </c>
      <c r="H479" s="318">
        <v>0</v>
      </c>
      <c r="I479" s="318">
        <v>24941491017.350002</v>
      </c>
    </row>
    <row r="480" spans="1:13" ht="9" customHeight="1" thickTop="1" x14ac:dyDescent="0.2">
      <c r="C480" s="324"/>
      <c r="D480" s="324"/>
      <c r="E480" s="324"/>
      <c r="F480" s="324"/>
      <c r="G480" s="324"/>
      <c r="H480" s="324"/>
      <c r="I480" s="324"/>
    </row>
    <row r="481" spans="1:10" ht="7.5" customHeight="1" x14ac:dyDescent="0.2"/>
    <row r="482" spans="1:10" x14ac:dyDescent="0.2">
      <c r="A482" s="306" t="s">
        <v>1615</v>
      </c>
      <c r="B482" s="306"/>
      <c r="C482" s="306"/>
      <c r="D482" s="306"/>
      <c r="E482" s="306"/>
      <c r="F482" s="306"/>
      <c r="G482" s="306"/>
      <c r="H482" s="306"/>
      <c r="I482" s="306"/>
    </row>
    <row r="483" spans="1:10" x14ac:dyDescent="0.2">
      <c r="A483" s="153" t="s">
        <v>1592</v>
      </c>
    </row>
    <row r="484" spans="1:10" ht="9" customHeight="1" x14ac:dyDescent="0.2"/>
    <row r="485" spans="1:10" x14ac:dyDescent="0.2">
      <c r="A485" s="242" t="s">
        <v>1595</v>
      </c>
      <c r="B485" s="313" t="s">
        <v>1616</v>
      </c>
      <c r="C485" s="313" t="s">
        <v>1617</v>
      </c>
      <c r="D485" s="313" t="s">
        <v>1618</v>
      </c>
      <c r="E485" s="313" t="s">
        <v>1619</v>
      </c>
      <c r="F485" s="313" t="s">
        <v>1620</v>
      </c>
      <c r="G485" s="313" t="s">
        <v>1621</v>
      </c>
      <c r="H485" s="313" t="s">
        <v>1525</v>
      </c>
      <c r="I485" s="313" t="s">
        <v>94</v>
      </c>
    </row>
    <row r="486" spans="1:10" x14ac:dyDescent="0.2">
      <c r="A486" s="153" t="s">
        <v>1601</v>
      </c>
      <c r="B486" s="325">
        <v>7946675.0999999996</v>
      </c>
      <c r="C486" s="325">
        <v>27383923.460000001</v>
      </c>
      <c r="D486" s="325">
        <v>89954064.190000102</v>
      </c>
      <c r="E486" s="325">
        <v>204397348.22</v>
      </c>
      <c r="F486" s="325">
        <v>401476827.33000004</v>
      </c>
      <c r="G486" s="325">
        <v>185003230.78</v>
      </c>
      <c r="H486" s="325">
        <v>6063929.96</v>
      </c>
      <c r="I486" s="325">
        <v>922225999.0400002</v>
      </c>
      <c r="J486" s="263"/>
    </row>
    <row r="487" spans="1:10" x14ac:dyDescent="0.2">
      <c r="A487" s="153" t="s">
        <v>1602</v>
      </c>
      <c r="B487" s="325">
        <v>20927718.09</v>
      </c>
      <c r="C487" s="325">
        <v>91875815.329999998</v>
      </c>
      <c r="D487" s="325">
        <v>209093758.24000001</v>
      </c>
      <c r="E487" s="325">
        <v>478547468.35000002</v>
      </c>
      <c r="F487" s="325">
        <v>735759229.37</v>
      </c>
      <c r="G487" s="325">
        <v>284837328.35000098</v>
      </c>
      <c r="H487" s="325">
        <v>8406166.4600000009</v>
      </c>
      <c r="I487" s="325">
        <v>1829447484.190001</v>
      </c>
      <c r="J487" s="263"/>
    </row>
    <row r="488" spans="1:10" x14ac:dyDescent="0.2">
      <c r="A488" s="153" t="s">
        <v>1603</v>
      </c>
      <c r="B488" s="325">
        <v>52326445.240000002</v>
      </c>
      <c r="C488" s="325">
        <v>220248104.16999999</v>
      </c>
      <c r="D488" s="325">
        <v>573790071.96000004</v>
      </c>
      <c r="E488" s="325">
        <v>1106606345.9000001</v>
      </c>
      <c r="F488" s="325">
        <v>1485813034.55</v>
      </c>
      <c r="G488" s="325">
        <v>501044513.03999901</v>
      </c>
      <c r="H488" s="325">
        <v>17412651.91</v>
      </c>
      <c r="I488" s="325">
        <v>3957241166.7699986</v>
      </c>
      <c r="J488" s="263"/>
    </row>
    <row r="489" spans="1:10" x14ac:dyDescent="0.2">
      <c r="A489" s="153" t="s">
        <v>1604</v>
      </c>
      <c r="B489" s="325">
        <v>93630830.969999999</v>
      </c>
      <c r="C489" s="325">
        <v>407991180.25999898</v>
      </c>
      <c r="D489" s="325">
        <v>977716082.49999702</v>
      </c>
      <c r="E489" s="325">
        <v>1813311918.97</v>
      </c>
      <c r="F489" s="325">
        <v>2296275105.7800002</v>
      </c>
      <c r="G489" s="325">
        <v>727065221.32000005</v>
      </c>
      <c r="H489" s="325">
        <v>9243779.1999999993</v>
      </c>
      <c r="I489" s="325">
        <v>6325234118.9999952</v>
      </c>
      <c r="J489" s="263"/>
    </row>
    <row r="490" spans="1:10" x14ac:dyDescent="0.2">
      <c r="A490" s="153" t="s">
        <v>1605</v>
      </c>
      <c r="B490" s="325">
        <v>41746115.100000001</v>
      </c>
      <c r="C490" s="325">
        <v>214010492.77000001</v>
      </c>
      <c r="D490" s="325">
        <v>485610794.63999999</v>
      </c>
      <c r="E490" s="325">
        <v>886167792.77999902</v>
      </c>
      <c r="F490" s="325">
        <v>991870281.14999902</v>
      </c>
      <c r="G490" s="325">
        <v>268217749.18000001</v>
      </c>
      <c r="H490" s="325">
        <v>3854773.4</v>
      </c>
      <c r="I490" s="325">
        <v>2891477999.0199981</v>
      </c>
      <c r="J490" s="263"/>
    </row>
    <row r="491" spans="1:10" x14ac:dyDescent="0.2">
      <c r="A491" s="153" t="s">
        <v>1606</v>
      </c>
      <c r="B491" s="325">
        <v>33982675.340000004</v>
      </c>
      <c r="C491" s="325">
        <v>181722460.72</v>
      </c>
      <c r="D491" s="325">
        <v>451228696.64999998</v>
      </c>
      <c r="E491" s="325">
        <v>796893194.53000104</v>
      </c>
      <c r="F491" s="325">
        <v>861795683.10000098</v>
      </c>
      <c r="G491" s="325">
        <v>232988667.40000001</v>
      </c>
      <c r="H491" s="325">
        <v>8508811.6799999997</v>
      </c>
      <c r="I491" s="325">
        <v>2567120189.420002</v>
      </c>
      <c r="J491" s="263"/>
    </row>
    <row r="492" spans="1:10" x14ac:dyDescent="0.2">
      <c r="A492" s="153" t="s">
        <v>1607</v>
      </c>
      <c r="B492" s="325">
        <v>35911169.399999999</v>
      </c>
      <c r="C492" s="325">
        <v>175192218.22</v>
      </c>
      <c r="D492" s="325">
        <v>444459355.00999999</v>
      </c>
      <c r="E492" s="325">
        <v>742011028.00000095</v>
      </c>
      <c r="F492" s="325">
        <v>790074315.00999904</v>
      </c>
      <c r="G492" s="325">
        <v>212727572.47</v>
      </c>
      <c r="H492" s="325">
        <v>7709076.9400000004</v>
      </c>
      <c r="I492" s="325">
        <v>2408084735.0500002</v>
      </c>
      <c r="J492" s="263"/>
    </row>
    <row r="493" spans="1:10" x14ac:dyDescent="0.2">
      <c r="A493" s="153" t="s">
        <v>1608</v>
      </c>
      <c r="B493" s="325">
        <v>27258124.82</v>
      </c>
      <c r="C493" s="325">
        <v>154709528.83000001</v>
      </c>
      <c r="D493" s="325">
        <v>406939067.80000001</v>
      </c>
      <c r="E493" s="325">
        <v>625036519.40999997</v>
      </c>
      <c r="F493" s="325">
        <v>615522420.77999997</v>
      </c>
      <c r="G493" s="325">
        <v>157787262.16</v>
      </c>
      <c r="H493" s="325">
        <v>5554213.2599999998</v>
      </c>
      <c r="I493" s="325">
        <v>1992807137.0600002</v>
      </c>
      <c r="J493" s="263"/>
    </row>
    <row r="494" spans="1:10" x14ac:dyDescent="0.2">
      <c r="A494" s="153" t="s">
        <v>1609</v>
      </c>
      <c r="B494" s="325">
        <v>11193970.189999999</v>
      </c>
      <c r="C494" s="325">
        <v>77643944.210000098</v>
      </c>
      <c r="D494" s="325">
        <v>227737554.96000001</v>
      </c>
      <c r="E494" s="325">
        <v>350045034.09999895</v>
      </c>
      <c r="F494" s="325">
        <v>371839216.25999904</v>
      </c>
      <c r="G494" s="325">
        <v>87394290.439999893</v>
      </c>
      <c r="H494" s="325">
        <v>1283913.06</v>
      </c>
      <c r="I494" s="325">
        <v>1127137923.2199979</v>
      </c>
      <c r="J494" s="263"/>
    </row>
    <row r="495" spans="1:10" x14ac:dyDescent="0.2">
      <c r="A495" s="153" t="s">
        <v>1610</v>
      </c>
      <c r="B495" s="325">
        <v>11337987.07</v>
      </c>
      <c r="C495" s="325">
        <v>60124619.390000001</v>
      </c>
      <c r="D495" s="325">
        <v>156870239.56</v>
      </c>
      <c r="E495" s="325">
        <v>237149898.38999999</v>
      </c>
      <c r="F495" s="325">
        <v>234307260.27000001</v>
      </c>
      <c r="G495" s="325">
        <v>47623792.369999997</v>
      </c>
      <c r="H495" s="325">
        <v>0</v>
      </c>
      <c r="I495" s="325">
        <v>747413797.04999995</v>
      </c>
      <c r="J495" s="263"/>
    </row>
    <row r="496" spans="1:10" x14ac:dyDescent="0.2">
      <c r="A496" s="153" t="s">
        <v>1611</v>
      </c>
      <c r="B496" s="325">
        <v>2185070.31</v>
      </c>
      <c r="C496" s="325">
        <v>12706525.9</v>
      </c>
      <c r="D496" s="325">
        <v>43225492.049999997</v>
      </c>
      <c r="E496" s="325">
        <v>62693207.479999997</v>
      </c>
      <c r="F496" s="325">
        <v>42525838.439999998</v>
      </c>
      <c r="G496" s="325">
        <v>9964333.3499999996</v>
      </c>
      <c r="H496" s="325">
        <v>0</v>
      </c>
      <c r="I496" s="325">
        <v>173300467.53</v>
      </c>
      <c r="J496" s="263"/>
    </row>
    <row r="497" spans="1:9" ht="13.5" thickBot="1" x14ac:dyDescent="0.25">
      <c r="A497" s="155" t="s">
        <v>94</v>
      </c>
      <c r="B497" s="318">
        <v>338446781.63</v>
      </c>
      <c r="C497" s="318">
        <v>1623608813.259999</v>
      </c>
      <c r="D497" s="318">
        <v>4066625177.5599971</v>
      </c>
      <c r="E497" s="318">
        <v>7302859756.1300001</v>
      </c>
      <c r="F497" s="318">
        <v>8827259212.039999</v>
      </c>
      <c r="G497" s="318">
        <v>2714653960.8599997</v>
      </c>
      <c r="H497" s="318">
        <v>68037315.86999999</v>
      </c>
      <c r="I497" s="318">
        <v>24941491017.349991</v>
      </c>
    </row>
    <row r="498" spans="1:9" ht="13.5" thickTop="1" x14ac:dyDescent="0.2">
      <c r="B498" s="326"/>
      <c r="C498" s="326"/>
      <c r="D498" s="326"/>
      <c r="E498" s="326"/>
      <c r="F498" s="326"/>
      <c r="G498" s="326"/>
      <c r="H498" s="326"/>
    </row>
    <row r="499" spans="1:9" x14ac:dyDescent="0.2">
      <c r="A499" s="248" t="s">
        <v>1622</v>
      </c>
      <c r="B499" s="302"/>
      <c r="C499" s="302"/>
      <c r="D499" s="302"/>
      <c r="E499" s="302"/>
      <c r="F499" s="302"/>
      <c r="G499" s="302"/>
      <c r="H499" s="302"/>
      <c r="I499" s="302"/>
    </row>
    <row r="500" spans="1:9" ht="9" customHeight="1" x14ac:dyDescent="0.2">
      <c r="A500" s="155"/>
      <c r="C500" s="303"/>
      <c r="D500" s="304"/>
      <c r="E500" s="303"/>
      <c r="F500" s="304"/>
      <c r="G500" s="305"/>
    </row>
    <row r="501" spans="1:9" x14ac:dyDescent="0.2">
      <c r="A501" s="153" t="s">
        <v>1623</v>
      </c>
      <c r="C501" s="194" t="s">
        <v>1525</v>
      </c>
    </row>
    <row r="502" spans="1:9" x14ac:dyDescent="0.2">
      <c r="A502" s="153" t="s">
        <v>1624</v>
      </c>
      <c r="C502" s="194" t="s">
        <v>1525</v>
      </c>
    </row>
    <row r="503" spans="1:9" x14ac:dyDescent="0.2">
      <c r="A503" s="153" t="s">
        <v>1379</v>
      </c>
      <c r="C503" s="194" t="s">
        <v>1525</v>
      </c>
    </row>
    <row r="504" spans="1:9" ht="8.25" customHeight="1" x14ac:dyDescent="0.2"/>
    <row r="505" spans="1:9" ht="67.5" customHeight="1" x14ac:dyDescent="0.2">
      <c r="A505" s="342" t="s">
        <v>1625</v>
      </c>
      <c r="B505" s="342"/>
      <c r="C505" s="342"/>
      <c r="D505" s="342"/>
      <c r="E505" s="342"/>
      <c r="F505" s="342"/>
      <c r="G505" s="342"/>
      <c r="H505" s="342"/>
      <c r="I505" s="342"/>
    </row>
    <row r="506" spans="1:9" ht="63.75" customHeight="1" x14ac:dyDescent="0.2">
      <c r="A506" s="342" t="s">
        <v>1626</v>
      </c>
      <c r="B506" s="342"/>
      <c r="C506" s="342"/>
      <c r="D506" s="342"/>
      <c r="E506" s="342"/>
      <c r="F506" s="342"/>
      <c r="G506" s="342"/>
      <c r="H506" s="342"/>
      <c r="I506" s="342"/>
    </row>
    <row r="507" spans="1:9" ht="88.5" customHeight="1" x14ac:dyDescent="0.2">
      <c r="A507" s="342" t="s">
        <v>1627</v>
      </c>
      <c r="B507" s="342"/>
      <c r="C507" s="342"/>
      <c r="D507" s="342"/>
      <c r="E507" s="342"/>
      <c r="F507" s="342"/>
      <c r="G507" s="342"/>
      <c r="H507" s="342"/>
      <c r="I507" s="342"/>
    </row>
    <row r="508" spans="1:9" ht="9" customHeight="1" x14ac:dyDescent="0.2"/>
  </sheetData>
  <mergeCells count="11">
    <mergeCell ref="A12:I12"/>
    <mergeCell ref="A6:I6"/>
    <mergeCell ref="A7:I7"/>
    <mergeCell ref="A8:I8"/>
    <mergeCell ref="A10:I10"/>
    <mergeCell ref="A11:I11"/>
    <mergeCell ref="A13:I13"/>
    <mergeCell ref="A14:I14"/>
    <mergeCell ref="A505:I505"/>
    <mergeCell ref="A506:I506"/>
    <mergeCell ref="A507:I507"/>
  </mergeCells>
  <conditionalFormatting sqref="G140 G144 G150 G154 G158 G99 G104 G113 G119 G125 G130 G134">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May 31, 2019&amp;R&amp;"Arial,Regular"&amp;8Page &amp;P of &amp;N</oddFooter>
  </headerFooter>
  <rowBreaks count="4" manualBreakCount="4">
    <brk id="93" max="8" man="1"/>
    <brk id="214" max="8" man="1"/>
    <brk id="316" max="8" man="1"/>
    <brk id="410"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1" t="s">
        <v>1225</v>
      </c>
      <c r="B1" s="351"/>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1671</v>
      </c>
      <c r="D14" s="102" t="s">
        <v>930</v>
      </c>
      <c r="E14" s="31"/>
      <c r="F14" s="31"/>
      <c r="G14" s="31"/>
      <c r="H14" s="23"/>
      <c r="L14" s="23"/>
      <c r="M14" s="23"/>
    </row>
    <row r="15" spans="1:13" x14ac:dyDescent="0.25">
      <c r="A15" s="25" t="s">
        <v>1127</v>
      </c>
      <c r="B15" s="42" t="s">
        <v>414</v>
      </c>
      <c r="C15" s="25" t="s">
        <v>1319</v>
      </c>
      <c r="D15" s="25" t="s">
        <v>1672</v>
      </c>
      <c r="E15" s="31"/>
      <c r="F15" s="31"/>
      <c r="G15" s="31"/>
      <c r="H15" s="23"/>
      <c r="L15" s="23"/>
      <c r="M15" s="23"/>
    </row>
    <row r="16" spans="1:13" x14ac:dyDescent="0.25">
      <c r="A16" s="25" t="s">
        <v>1128</v>
      </c>
      <c r="B16" s="42" t="s">
        <v>1116</v>
      </c>
      <c r="C16" s="25" t="s">
        <v>1671</v>
      </c>
      <c r="D16" s="25" t="s">
        <v>930</v>
      </c>
      <c r="E16" s="31"/>
      <c r="F16" s="31"/>
      <c r="G16" s="31"/>
      <c r="H16" s="23"/>
      <c r="L16" s="23"/>
      <c r="M16" s="23"/>
    </row>
    <row r="17" spans="1:13" x14ac:dyDescent="0.25">
      <c r="A17" s="25" t="s">
        <v>1129</v>
      </c>
      <c r="B17" s="42" t="s">
        <v>1117</v>
      </c>
      <c r="C17" s="25" t="s">
        <v>1671</v>
      </c>
      <c r="D17" s="25" t="s">
        <v>930</v>
      </c>
      <c r="E17" s="31"/>
      <c r="F17" s="31"/>
      <c r="G17" s="31"/>
      <c r="H17" s="23"/>
      <c r="L17" s="23"/>
      <c r="M17" s="23"/>
    </row>
    <row r="18" spans="1:13" x14ac:dyDescent="0.25">
      <c r="A18" s="25" t="s">
        <v>1130</v>
      </c>
      <c r="B18" s="42" t="s">
        <v>1118</v>
      </c>
      <c r="C18" s="25" t="s">
        <v>1319</v>
      </c>
      <c r="D18" s="25" t="s">
        <v>1672</v>
      </c>
      <c r="E18" s="31"/>
      <c r="F18" s="31"/>
      <c r="G18" s="31"/>
      <c r="H18" s="23"/>
      <c r="L18" s="23"/>
      <c r="M18" s="23"/>
    </row>
    <row r="19" spans="1:13" x14ac:dyDescent="0.25">
      <c r="A19" s="25" t="s">
        <v>1131</v>
      </c>
      <c r="B19" s="42" t="s">
        <v>1119</v>
      </c>
      <c r="C19" s="25" t="s">
        <v>1671</v>
      </c>
      <c r="D19" s="25" t="s">
        <v>930</v>
      </c>
      <c r="E19" s="31"/>
      <c r="F19" s="31"/>
      <c r="G19" s="31"/>
      <c r="H19" s="23"/>
      <c r="L19" s="23"/>
      <c r="M19" s="23"/>
    </row>
    <row r="20" spans="1:13" x14ac:dyDescent="0.25">
      <c r="A20" s="25" t="s">
        <v>1132</v>
      </c>
      <c r="B20" s="42" t="s">
        <v>1120</v>
      </c>
      <c r="C20" s="25" t="s">
        <v>1319</v>
      </c>
      <c r="D20" s="25" t="s">
        <v>1672</v>
      </c>
      <c r="E20" s="31"/>
      <c r="F20" s="31"/>
      <c r="G20" s="31"/>
      <c r="H20" s="23"/>
      <c r="L20" s="23"/>
      <c r="M20" s="23"/>
    </row>
    <row r="21" spans="1:13" x14ac:dyDescent="0.25">
      <c r="A21" s="25" t="s">
        <v>1133</v>
      </c>
      <c r="B21" s="42" t="s">
        <v>1121</v>
      </c>
      <c r="C21" s="25" t="s">
        <v>1673</v>
      </c>
      <c r="D21" s="25" t="s">
        <v>1674</v>
      </c>
      <c r="E21" s="31"/>
      <c r="F21" s="31"/>
      <c r="G21" s="31"/>
      <c r="H21" s="23"/>
      <c r="L21" s="23"/>
      <c r="M21" s="23"/>
    </row>
    <row r="22" spans="1:13" x14ac:dyDescent="0.25">
      <c r="A22" s="25" t="s">
        <v>1134</v>
      </c>
      <c r="B22" s="42" t="s">
        <v>1122</v>
      </c>
      <c r="C22" s="25" t="s">
        <v>1671</v>
      </c>
      <c r="D22" s="25" t="s">
        <v>930</v>
      </c>
      <c r="E22" s="31"/>
      <c r="F22" s="31"/>
      <c r="G22" s="31"/>
      <c r="H22" s="23"/>
      <c r="L22" s="23"/>
      <c r="M22" s="23"/>
    </row>
    <row r="23" spans="1:13" x14ac:dyDescent="0.25">
      <c r="A23" s="25" t="s">
        <v>1135</v>
      </c>
      <c r="B23" s="42" t="s">
        <v>1201</v>
      </c>
      <c r="C23" s="25" t="s">
        <v>1325</v>
      </c>
      <c r="D23" s="25" t="s">
        <v>1675</v>
      </c>
      <c r="E23" s="31"/>
      <c r="F23" s="31"/>
      <c r="G23" s="31"/>
      <c r="H23" s="23"/>
      <c r="L23" s="23"/>
      <c r="M23" s="23"/>
    </row>
    <row r="24" spans="1:13" x14ac:dyDescent="0.25">
      <c r="A24" s="25" t="s">
        <v>1203</v>
      </c>
      <c r="B24" s="42" t="s">
        <v>1202</v>
      </c>
      <c r="C24" s="25" t="s">
        <v>1329</v>
      </c>
      <c r="D24" s="25" t="s">
        <v>1676</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1319</v>
      </c>
      <c r="C35" s="102" t="s">
        <v>1671</v>
      </c>
      <c r="D35" s="102" t="s">
        <v>1672</v>
      </c>
      <c r="E35" s="102" t="s">
        <v>1677</v>
      </c>
      <c r="F35" s="93"/>
      <c r="G35" s="93"/>
      <c r="H35" s="23"/>
      <c r="L35" s="23"/>
      <c r="M35" s="23"/>
    </row>
    <row r="36" spans="1:13" x14ac:dyDescent="0.25">
      <c r="A36" s="25" t="s">
        <v>1162</v>
      </c>
      <c r="B36" s="42" t="s">
        <v>1319</v>
      </c>
      <c r="C36" s="25" t="s">
        <v>1671</v>
      </c>
      <c r="D36" s="25" t="s">
        <v>1672</v>
      </c>
      <c r="E36" s="25" t="s">
        <v>1678</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3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2">
        <f>'D. Nat Trans Templ'!D231</f>
        <v>44.741761189436943</v>
      </c>
      <c r="H75" s="23"/>
    </row>
    <row r="76" spans="1:14" x14ac:dyDescent="0.25">
      <c r="A76" s="25" t="s">
        <v>1187</v>
      </c>
      <c r="B76" s="25" t="s">
        <v>1220</v>
      </c>
      <c r="C76" s="332">
        <f>'D. Nat Trans Templ'!D230</f>
        <v>23.637118796261561</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1">
        <f>'D. Nat Trans Templ'!I428/'D. Nat Trans Templ'!I479</f>
        <v>0.99521416264861762</v>
      </c>
      <c r="D82" s="331">
        <v>0</v>
      </c>
      <c r="E82" s="331">
        <v>0</v>
      </c>
      <c r="F82" s="331">
        <v>0</v>
      </c>
      <c r="G82" s="331">
        <f>SUM(C82:F82)</f>
        <v>0.99521416264861762</v>
      </c>
      <c r="H82" s="23"/>
    </row>
    <row r="83" spans="1:8" x14ac:dyDescent="0.25">
      <c r="A83" s="25" t="s">
        <v>1194</v>
      </c>
      <c r="B83" s="25" t="s">
        <v>1210</v>
      </c>
      <c r="C83" s="331">
        <f>'D. Nat Trans Templ'!I446/'D. Nat Trans Templ'!I479</f>
        <v>2.0653936560635217E-3</v>
      </c>
      <c r="D83" s="331">
        <v>0</v>
      </c>
      <c r="E83" s="331">
        <v>0</v>
      </c>
      <c r="F83" s="331">
        <v>0</v>
      </c>
      <c r="G83" s="331">
        <f t="shared" ref="G83:G86" si="0">SUM(C83:F83)</f>
        <v>2.0653936560635217E-3</v>
      </c>
      <c r="H83" s="23"/>
    </row>
    <row r="84" spans="1:8" x14ac:dyDescent="0.25">
      <c r="A84" s="25" t="s">
        <v>1195</v>
      </c>
      <c r="B84" s="25" t="s">
        <v>1208</v>
      </c>
      <c r="C84" s="331">
        <f>'D. Nat Trans Templ'!I462/'D. Nat Trans Templ'!I479</f>
        <v>6.7813570280278522E-4</v>
      </c>
      <c r="D84" s="331">
        <v>0</v>
      </c>
      <c r="E84" s="331">
        <v>0</v>
      </c>
      <c r="F84" s="331">
        <v>0</v>
      </c>
      <c r="G84" s="331">
        <f t="shared" si="0"/>
        <v>6.7813570280278522E-4</v>
      </c>
      <c r="H84" s="23"/>
    </row>
    <row r="85" spans="1:8" x14ac:dyDescent="0.25">
      <c r="A85" s="25" t="s">
        <v>1196</v>
      </c>
      <c r="B85" s="25" t="s">
        <v>1209</v>
      </c>
      <c r="C85" s="331">
        <f>'D. Nat Trans Templ'!I478/'D. Nat Trans Templ'!I479</f>
        <v>2.0423079925160031E-3</v>
      </c>
      <c r="D85" s="331">
        <v>0</v>
      </c>
      <c r="E85" s="331">
        <v>0</v>
      </c>
      <c r="F85" s="331">
        <v>0</v>
      </c>
      <c r="G85" s="331">
        <f t="shared" si="0"/>
        <v>2.0423079925160031E-3</v>
      </c>
      <c r="H85" s="23"/>
    </row>
    <row r="86" spans="1:8" x14ac:dyDescent="0.25">
      <c r="A86" s="25" t="s">
        <v>1212</v>
      </c>
      <c r="B86" s="25" t="s">
        <v>1211</v>
      </c>
      <c r="C86" s="331">
        <v>0</v>
      </c>
      <c r="D86" s="331">
        <v>0</v>
      </c>
      <c r="E86" s="331">
        <v>0</v>
      </c>
      <c r="F86" s="331">
        <v>0</v>
      </c>
      <c r="G86" s="331">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Kung, Kevin</cp:lastModifiedBy>
  <cp:lastPrinted>2019-02-08T16:09:33Z</cp:lastPrinted>
  <dcterms:created xsi:type="dcterms:W3CDTF">2016-04-21T08:07:20Z</dcterms:created>
  <dcterms:modified xsi:type="dcterms:W3CDTF">2019-06-12T12:56:07Z</dcterms:modified>
</cp:coreProperties>
</file>