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V:\Maciel\Legislative\Investor Report\2019\July\"/>
    </mc:Choice>
  </mc:AlternateContent>
  <xr:revisionPtr revIDLastSave="0" documentId="13_ncr:1_{3D592B85-E9FA-4EB2-A7A9-A55044B4F9B7}" xr6:coauthVersionLast="41" xr6:coauthVersionMax="41" xr10:uidLastSave="{00000000-0000-0000-0000-000000000000}"/>
  <bookViews>
    <workbookView xWindow="-120" yWindow="-120" windowWidth="29040" windowHeight="15840" tabRatio="908" activeTab="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Templ'!$A$1:$I$517</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8" i="8" l="1"/>
  <c r="C145" i="8" l="1"/>
  <c r="C74" i="8" l="1"/>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2" i="8"/>
  <c r="C139"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F76" i="8" s="1"/>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<sst xmlns="http://schemas.openxmlformats.org/spreadsheetml/2006/main" count="2515" uniqueCount="1684">
  <si>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</si>
  <si>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</si>
  <si>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</si>
  <si>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</si>
  <si>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</si>
  <si>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</si>
  <si>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</si>
  <si>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</si>
  <si>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</si>
  <si>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</si>
  <si>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</si>
  <si>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</si>
  <si>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</si>
  <si>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</si>
  <si>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</si>
  <si>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</si>
  <si>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</si>
  <si>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</si>
  <si>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</si>
  <si>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</si>
  <si>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</si>
  <si>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</si>
  <si>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</si>
  <si>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</si>
  <si>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</si>
  <si>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</si>
  <si>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</si>
  <si>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</si>
  <si>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</si>
  <si>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</si>
  <si>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</si>
  <si>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</si>
  <si>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</si>
  <si>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</si>
  <si>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</si>
  <si>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</si>
  <si>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</si>
  <si>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</si>
  <si>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</si>
  <si>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</si>
  <si>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</si>
  <si>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</si>
  <si>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</si>
  <si>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</si>
  <si>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</si>
  <si>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</si>
  <si>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</si>
  <si>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</si>
  <si>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</si>
  <si>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</si>
  <si>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</si>
  <si>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</si>
  <si>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</si>
  <si>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</si>
  <si>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</si>
  <si>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</si>
  <si>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</si>
  <si>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</si>
  <si>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</si>
  <si>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</si>
  <si>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</si>
  <si>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</si>
  <si>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</si>
  <si>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</si>
  <si>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</si>
  <si>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</si>
  <si>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</si>
  <si>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</si>
  <si>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</si>
  <si>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</si>
  <si>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</si>
  <si>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</si>
  <si>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</si>
  <si>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</si>
  <si>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</si>
  <si>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</si>
  <si>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</si>
  <si>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</si>
  <si>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</si>
  <si>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</si>
  <si>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</si>
  <si>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</si>
  <si>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</si>
  <si>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</si>
  <si>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</si>
  <si>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</si>
  <si>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</si>
  <si>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</si>
  <si>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</si>
  <si>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</si>
  <si>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</si>
  <si>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</si>
  <si>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</si>
  <si>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</si>
  <si>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</si>
  <si>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</si>
  <si>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</si>
  <si>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</si>
  <si>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</si>
  <si>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</si>
  <si>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</si>
  <si>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</si>
  <si>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</si>
  <si>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</si>
  <si>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</si>
  <si>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</si>
  <si>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</si>
  <si>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</si>
  <si>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</si>
  <si>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</si>
  <si>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</si>
  <si>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</si>
  <si>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</si>
  <si>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</si>
  <si>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</si>
  <si>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</si>
  <si>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</si>
  <si>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</si>
  <si>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</si>
  <si>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</si>
  <si>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</si>
  <si>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</si>
  <si>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</si>
  <si>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</si>
  <si>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</si>
  <si>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</si>
  <si>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</si>
  <si>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</si>
  <si>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</si>
  <si>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</si>
  <si>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</si>
  <si>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</si>
  <si>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</si>
  <si>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</si>
  <si>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</si>
  <si>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</si>
  <si>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</si>
  <si>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</si>
  <si>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</si>
  <si>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</si>
  <si>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</si>
  <si>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</si>
  <si>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</si>
  <si>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</si>
  <si>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</si>
  <si>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</si>
  <si>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</si>
  <si>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</si>
  <si>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</si>
  <si>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</si>
  <si>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</si>
  <si>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</si>
  <si>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</si>
  <si>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</si>
  <si>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</si>
  <si>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</si>
  <si>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</si>
  <si>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</si>
  <si>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</si>
  <si>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</si>
  <si>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</si>
  <si>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</si>
  <si>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</si>
  <si>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</si>
  <si>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</si>
  <si>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</si>
  <si>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</si>
  <si>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</si>
  <si>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</si>
  <si>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</si>
  <si>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</si>
  <si>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</si>
  <si>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</si>
  <si>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</si>
  <si>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</si>
  <si>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</si>
  <si>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</si>
  <si>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</si>
  <si>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</si>
  <si>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</si>
  <si>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</si>
  <si>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</si>
  <si>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</si>
  <si>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</si>
  <si>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</si>
  <si>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</si>
  <si>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</si>
  <si>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</si>
  <si>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</si>
  <si>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</si>
  <si>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</si>
  <si>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</si>
  <si>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</si>
  <si>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</si>
  <si>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</si>
  <si>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</si>
  <si>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</si>
  <si>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</si>
  <si>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</si>
  <si>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</si>
  <si>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</si>
  <si>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</si>
  <si>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</si>
  <si>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</si>
  <si>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</si>
  <si>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</si>
  <si>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</si>
  <si>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</si>
  <si>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</si>
  <si>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</si>
  <si>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</si>
  <si>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</si>
  <si>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</si>
  <si>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</si>
  <si>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</si>
  <si>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</si>
  <si>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</si>
  <si>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</si>
  <si>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</si>
  <si>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</si>
  <si>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</si>
  <si>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</si>
  <si>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</si>
  <si>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</si>
  <si>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</si>
  <si>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</si>
  <si>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</si>
  <si>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</si>
  <si>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</si>
  <si>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</si>
  <si>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</si>
  <si>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</si>
  <si>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</si>
  <si>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</si>
  <si>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</si>
  <si>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</si>
  <si>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</si>
  <si>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</si>
  <si>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</si>
  <si>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</si>
  <si>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</si>
  <si>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</si>
  <si>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</si>
  <si>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</si>
  <si>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</si>
  <si>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</si>
  <si>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</si>
  <si>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</si>
  <si>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</si>
  <si>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</si>
  <si>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</si>
  <si>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</si>
  <si>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</si>
  <si>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</si>
  <si>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</si>
  <si>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</si>
  <si>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</si>
  <si>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</si>
  <si>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</si>
  <si>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</si>
  <si>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</si>
  <si>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</si>
  <si>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</si>
  <si>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</si>
  <si>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</si>
  <si>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</si>
  <si>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</si>
  <si>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</si>
  <si>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</si>
  <si>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</si>
  <si>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</si>
  <si>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</si>
  <si>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</si>
  <si>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</si>
  <si>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</si>
  <si>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</si>
  <si>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</si>
  <si>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</si>
  <si>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</si>
  <si>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</si>
  <si>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</si>
  <si>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</si>
  <si>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</si>
  <si>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</si>
  <si>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</si>
  <si>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</si>
  <si>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</si>
  <si>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</si>
  <si>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</si>
  <si>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</si>
  <si>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</si>
  <si>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</si>
  <si>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</si>
  <si>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</si>
  <si>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</si>
  <si>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</si>
  <si>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</si>
  <si>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</si>
  <si>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</si>
  <si>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</si>
  <si>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</si>
  <si>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</si>
  <si>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</si>
  <si>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</si>
  <si>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</si>
  <si>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</si>
  <si>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</si>
  <si>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</si>
  <si>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</si>
  <si>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</si>
  <si>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</si>
  <si>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</si>
  <si>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</si>
  <si>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</si>
  <si>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</si>
  <si>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</si>
  <si>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</si>
  <si>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</si>
  <si>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</si>
  <si>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</si>
  <si>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</si>
  <si>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</si>
  <si>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</si>
  <si>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</si>
  <si>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</si>
  <si>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</si>
  <si>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</si>
  <si>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</si>
  <si>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</si>
  <si>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</si>
  <si>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</si>
  <si>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</si>
  <si>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</si>
  <si>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</si>
  <si>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</si>
  <si>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</si>
  <si>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</si>
  <si>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</si>
  <si>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</si>
  <si>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</si>
  <si>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</si>
  <si>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</si>
  <si>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</si>
  <si>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</si>
  <si>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</si>
  <si>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</si>
  <si>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</si>
  <si>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</si>
  <si>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</si>
  <si>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</si>
  <si>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</si>
  <si>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</si>
  <si>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</si>
  <si>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</si>
  <si>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</si>
  <si>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</si>
  <si>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</si>
  <si>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</si>
  <si>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</si>
  <si>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</si>
  <si>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</si>
  <si>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</si>
  <si>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</si>
  <si>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</si>
  <si>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</si>
  <si>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</si>
  <si>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</si>
  <si>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</si>
  <si>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</si>
  <si>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</si>
  <si>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</si>
  <si>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</si>
  <si>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</si>
  <si>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</si>
  <si>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</si>
  <si>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</si>
  <si>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</si>
  <si>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</si>
  <si>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</si>
  <si>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</si>
  <si>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</si>
  <si>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</si>
  <si>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</si>
  <si>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</si>
  <si>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</si>
  <si>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</si>
  <si>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</si>
  <si>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</si>
  <si>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</si>
  <si>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</si>
  <si>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</si>
  <si>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</si>
  <si>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</si>
  <si>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</si>
  <si>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</si>
  <si>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</si>
  <si>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</si>
  <si>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</si>
  <si>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</si>
  <si>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</si>
  <si>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</si>
  <si>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</si>
  <si>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</si>
  <si>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</si>
  <si>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</si>
  <si>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</si>
  <si>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</si>
  <si>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</si>
  <si>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</si>
  <si>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</si>
  <si>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</si>
  <si>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</si>
  <si>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</si>
  <si>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</si>
  <si>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</si>
  <si>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</si>
  <si>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</si>
  <si>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</si>
  <si>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</si>
  <si>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</si>
  <si>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</si>
  <si>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</si>
  <si>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</si>
  <si>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</si>
  <si>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</si>
  <si>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</si>
  <si>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</si>
  <si>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</si>
  <si>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</si>
  <si>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</si>
  <si>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</si>
  <si>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</si>
  <si>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</si>
  <si>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</si>
  <si>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</si>
  <si>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</si>
  <si>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</si>
  <si>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</si>
  <si>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</si>
  <si>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</si>
  <si>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</si>
  <si>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</si>
  <si>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</si>
  <si>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</si>
  <si>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</si>
  <si>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</si>
  <si>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</si>
  <si>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</si>
  <si>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</si>
  <si>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</si>
  <si>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</si>
  <si>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</si>
  <si>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</si>
  <si>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</si>
  <si>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</si>
  <si>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</si>
  <si>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</si>
  <si>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</si>
  <si>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</si>
  <si>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</si>
  <si>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</si>
  <si>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</si>
  <si>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</si>
  <si>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</si>
  <si>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</si>
  <si>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</si>
  <si>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</si>
  <si>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</si>
  <si>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</si>
  <si>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</si>
  <si>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</si>
  <si>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</si>
  <si>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</si>
  <si>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</si>
  <si>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</si>
  <si>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</si>
  <si>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</si>
  <si>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</si>
  <si>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</si>
  <si>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</si>
  <si>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</si>
  <si>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</si>
  <si>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</si>
  <si>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</si>
  <si>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</si>
  <si>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</si>
  <si>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</si>
  <si>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</si>
  <si>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</si>
  <si>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</si>
  <si>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</si>
  <si>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</si>
  <si>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</si>
  <si>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</si>
  <si>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</si>
  <si>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</si>
  <si>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</si>
  <si>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</si>
  <si>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</si>
  <si>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</si>
  <si>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</si>
  <si>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</si>
  <si>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</si>
  <si>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</si>
  <si>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</si>
  <si>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</si>
  <si>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</si>
  <si>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</si>
  <si>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</si>
  <si>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</si>
  <si>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</si>
  <si>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</si>
  <si>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</si>
  <si>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</si>
  <si>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</si>
  <si>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</si>
  <si>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</si>
  <si>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</si>
  <si>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</si>
  <si>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</si>
  <si>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</si>
  <si>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</si>
  <si>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</si>
  <si>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</si>
  <si>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</si>
  <si>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</si>
  <si>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</si>
  <si>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</si>
  <si>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</si>
  <si>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</si>
  <si>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</si>
  <si>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</si>
  <si>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</si>
  <si>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</si>
  <si>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</si>
  <si>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</si>
  <si>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</si>
  <si>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</si>
  <si>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</si>
  <si>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</si>
  <si>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</si>
  <si>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</si>
  <si>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</si>
  <si>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</si>
  <si>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</si>
  <si>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</si>
  <si>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</si>
  <si>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</si>
  <si>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</si>
  <si>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</si>
  <si>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</si>
  <si>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</si>
  <si>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</si>
  <si>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</si>
  <si>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</si>
  <si>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</si>
  <si>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</si>
  <si>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</si>
  <si>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</si>
  <si>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</si>
  <si>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</si>
  <si>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</si>
  <si>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</si>
  <si>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</si>
  <si>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</si>
  <si>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</si>
  <si>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</si>
  <si>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</si>
  <si>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</si>
  <si>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</si>
  <si>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</si>
  <si>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</si>
  <si>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</si>
  <si>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</si>
  <si>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</si>
  <si>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</si>
  <si>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</si>
  <si>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</si>
  <si>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</si>
  <si>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</si>
  <si>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</si>
  <si>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</si>
  <si>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</si>
  <si>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</si>
  <si>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</si>
  <si>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</si>
  <si>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</si>
  <si>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</si>
  <si>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</si>
  <si>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</si>
  <si>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</si>
  <si>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</si>
  <si>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</si>
  <si>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</si>
  <si>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</si>
  <si>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</si>
  <si>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</si>
  <si>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</si>
  <si>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</si>
  <si>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</si>
  <si>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</si>
  <si>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</si>
  <si>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</si>
  <si>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</si>
  <si>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</si>
  <si>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</si>
  <si>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</si>
  <si>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</si>
  <si>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</si>
  <si>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</si>
  <si>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</si>
  <si>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</si>
  <si>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</si>
  <si>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</si>
  <si>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</si>
  <si>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</si>
  <si>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</si>
  <si>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</si>
  <si>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</si>
  <si>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</si>
  <si>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</si>
  <si>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</si>
  <si>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</si>
  <si>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</si>
  <si>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</si>
  <si>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</si>
  <si>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</si>
  <si>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</si>
  <si>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</si>
  <si>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</si>
  <si>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</si>
  <si>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</si>
  <si>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</si>
  <si>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</si>
  <si>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</si>
  <si>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</si>
  <si>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</si>
  <si>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</si>
  <si>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</si>
  <si>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</si>
  <si>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</si>
  <si>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</si>
  <si>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</si>
  <si>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</si>
  <si>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</si>
  <si>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</si>
  <si>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</si>
  <si>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</si>
  <si>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</si>
  <si>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</si>
  <si>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</si>
  <si>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</si>
  <si>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</si>
  <si>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</si>
  <si>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</si>
  <si>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</si>
  <si>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</si>
  <si>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</si>
  <si>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</si>
  <si>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</si>
  <si>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</si>
  <si>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</si>
  <si>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</si>
  <si>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</si>
  <si>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</si>
  <si>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</si>
  <si>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</si>
  <si>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</si>
  <si>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</si>
  <si>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</si>
  <si>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</si>
  <si>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</si>
  <si>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</si>
  <si>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</si>
  <si>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</si>
  <si>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</si>
  <si>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</si>
  <si>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</si>
  <si>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</si>
  <si>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</si>
  <si>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</si>
  <si>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</si>
  <si>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</si>
  <si>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</si>
  <si>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</si>
  <si>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</si>
  <si>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</si>
  <si>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</si>
  <si>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</si>
  <si>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</si>
  <si>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</si>
  <si>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</si>
  <si>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</si>
  <si>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</si>
  <si>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</si>
  <si>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</si>
  <si>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</si>
  <si>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</si>
  <si>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</si>
  <si>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</si>
  <si>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</si>
  <si>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</si>
  <si>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</si>
  <si>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</si>
  <si>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</si>
  <si>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</si>
  <si>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</si>
  <si>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</si>
  <si>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</si>
  <si>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</si>
  <si>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</si>
  <si>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</si>
  <si>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</si>
  <si>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</si>
  <si>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</si>
  <si>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</si>
  <si>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</si>
  <si>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</si>
  <si>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</si>
  <si>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</si>
  <si>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</si>
  <si>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</si>
  <si>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</si>
  <si>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</si>
  <si>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</si>
  <si>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</si>
  <si>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</si>
  <si>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</si>
  <si>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</si>
  <si>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</si>
  <si>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</si>
  <si>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</si>
  <si>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</si>
  <si>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</si>
  <si>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</si>
  <si>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</si>
  <si>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</si>
  <si>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</si>
  <si>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</si>
  <si>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</si>
  <si>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</si>
  <si>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</si>
  <si>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</si>
  <si>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</si>
  <si>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</si>
  <si>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</si>
  <si>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</si>
  <si>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</si>
  <si>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</si>
  <si>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</si>
  <si>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</si>
  <si>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</si>
  <si>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</si>
  <si>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</si>
  <si>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</si>
  <si>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</si>
  <si>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</si>
  <si>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</si>
  <si>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</si>
  <si>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</si>
  <si>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</si>
  <si>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</si>
  <si>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</si>
  <si>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</si>
  <si>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</si>
  <si>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</si>
  <si>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</si>
  <si>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</si>
  <si>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</si>
  <si>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</si>
  <si>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</si>
  <si>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</si>
  <si>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</si>
  <si>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</si>
  <si>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</si>
  <si>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</si>
  <si>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</si>
  <si>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</si>
  <si>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</si>
  <si>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</si>
  <si>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</si>
  <si>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</si>
  <si>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</si>
  <si>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</si>
  <si>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</si>
  <si>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</si>
  <si>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</si>
  <si>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</si>
  <si>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</si>
  <si>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</si>
  <si>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</si>
  <si>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</si>
  <si>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</si>
  <si>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</si>
  <si>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</si>
  <si>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</si>
  <si>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</si>
  <si>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</si>
  <si>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</si>
  <si>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</si>
  <si>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</si>
  <si>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</si>
  <si>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</si>
  <si>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</si>
  <si>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</si>
  <si>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</si>
  <si>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</si>
  <si>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</si>
  <si>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</si>
  <si>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</si>
  <si>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</si>
  <si>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</si>
  <si>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</si>
  <si>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</si>
  <si>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</si>
  <si>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</si>
  <si>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</si>
  <si>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</si>
  <si>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</si>
  <si>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</si>
  <si>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</si>
  <si>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</si>
  <si>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</si>
  <si>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</si>
  <si>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</si>
  <si>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</si>
  <si>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</si>
  <si>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</si>
  <si>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</si>
  <si>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</si>
  <si>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</si>
  <si>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</si>
  <si>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</si>
  <si>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</si>
  <si>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</si>
  <si>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</si>
  <si>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</si>
  <si>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</si>
  <si>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</si>
  <si>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</si>
  <si>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</si>
  <si>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</si>
  <si>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</si>
  <si>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</si>
  <si>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</si>
  <si>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</si>
  <si>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</si>
  <si>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</si>
  <si>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</si>
  <si>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</si>
  <si>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</si>
  <si>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</si>
  <si>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</si>
  <si>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</si>
  <si>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</si>
  <si>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</si>
  <si>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</si>
  <si>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</si>
  <si>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</si>
  <si>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</si>
  <si>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</si>
  <si>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</si>
  <si>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</si>
  <si>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</si>
  <si>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</si>
  <si>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</si>
  <si>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</si>
  <si>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</si>
  <si>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</si>
  <si>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</si>
  <si>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</si>
  <si>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</si>
  <si>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</si>
  <si>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</si>
  <si>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</si>
  <si>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</si>
  <si>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</si>
  <si>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</si>
  <si>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</si>
  <si>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</si>
  <si>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</si>
  <si>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</si>
  <si>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</si>
  <si>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</si>
  <si>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</si>
  <si>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</si>
  <si>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</si>
  <si>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</si>
  <si>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</si>
  <si>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</si>
  <si>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</si>
  <si>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</si>
  <si>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</si>
  <si>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</si>
  <si>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</si>
  <si>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</si>
  <si>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</si>
  <si>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</si>
  <si>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</si>
  <si>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</si>
  <si>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</si>
  <si>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</si>
  <si>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</si>
  <si>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</si>
  <si>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</si>
  <si>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</si>
  <si>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</si>
  <si>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</si>
  <si>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</si>
  <si>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</si>
  <si>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</si>
  <si>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</si>
  <si>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</si>
  <si>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</si>
  <si>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</si>
  <si>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</si>
  <si>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</si>
  <si>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</si>
  <si>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</si>
  <si>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</si>
  <si>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</si>
  <si>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</si>
  <si>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</si>
  <si>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</si>
  <si>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</si>
  <si>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</si>
  <si>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</si>
  <si>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</si>
  <si>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</si>
  <si>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</si>
  <si>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</si>
  <si>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</si>
  <si>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</si>
  <si>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</si>
  <si>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</si>
  <si>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</si>
  <si>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</si>
  <si>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</si>
  <si>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</si>
  <si>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</si>
  <si>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</si>
  <si>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</si>
  <si>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</si>
  <si>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</si>
  <si>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</si>
  <si>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</si>
  <si>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</si>
  <si>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</si>
  <si>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</si>
  <si>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</si>
  <si>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</si>
  <si>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</si>
  <si>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</si>
  <si>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</si>
  <si>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</si>
  <si>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</si>
  <si>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</si>
  <si>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</si>
  <si>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</si>
  <si>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</si>
  <si>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</si>
  <si>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</si>
  <si>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</si>
  <si>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</si>
  <si>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</si>
  <si>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</si>
  <si>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</si>
  <si>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</si>
  <si>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</si>
  <si>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</si>
  <si>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</si>
  <si>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</si>
  <si>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</si>
  <si>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</si>
  <si>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</si>
  <si>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</si>
  <si>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</si>
  <si>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</si>
  <si>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</si>
  <si>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</si>
  <si>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</si>
  <si>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</si>
  <si>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</si>
  <si>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</si>
  <si>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</si>
  <si>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</si>
  <si>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</si>
  <si>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</si>
  <si>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</si>
  <si>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</si>
  <si>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</si>
  <si>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</si>
  <si>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</si>
  <si>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</si>
  <si>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</si>
  <si>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</si>
  <si>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</si>
  <si>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</si>
  <si>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</si>
  <si>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</si>
  <si>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</si>
  <si>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</si>
  <si>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</si>
  <si>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</si>
  <si>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</si>
  <si>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</si>
  <si>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</si>
  <si>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</si>
  <si>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</si>
  <si>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</si>
  <si>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</si>
  <si>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</si>
  <si>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</si>
  <si>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</si>
  <si>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</si>
  <si>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</si>
  <si>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</si>
  <si>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</si>
  <si>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</si>
  <si>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</si>
  <si>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</si>
  <si>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</si>
  <si>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</si>
  <si>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</si>
  <si>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</si>
  <si>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</si>
  <si>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</si>
  <si>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</si>
  <si>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</si>
  <si>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</si>
  <si>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</si>
  <si>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</si>
  <si>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</si>
  <si>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</si>
  <si>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</si>
  <si>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</si>
  <si>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</si>
  <si>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</si>
  <si>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</si>
  <si>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</si>
  <si>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</si>
  <si>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</si>
  <si>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</si>
  <si>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</si>
  <si>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</si>
  <si>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</si>
  <si>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</si>
  <si>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</si>
  <si>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</si>
  <si>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</si>
  <si>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</si>
  <si>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</si>
  <si>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</si>
  <si>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</si>
  <si>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</si>
  <si>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</si>
  <si>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</si>
  <si>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</si>
  <si>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</si>
  <si>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</si>
  <si>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</si>
  <si>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</si>
  <si>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</si>
  <si>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</si>
  <si>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</si>
  <si>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</si>
  <si>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</si>
  <si>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</si>
  <si>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</si>
  <si>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</si>
  <si>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</si>
  <si>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</si>
  <si>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</si>
  <si>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</si>
  <si>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</si>
  <si>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</si>
  <si>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</si>
  <si>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</si>
  <si>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</si>
  <si>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</si>
  <si>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</si>
  <si>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</si>
  <si>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</si>
  <si>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</si>
  <si>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</si>
  <si>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</si>
  <si>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</si>
  <si>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</si>
  <si>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</si>
  <si>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</si>
  <si>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</si>
  <si>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</si>
  <si>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</si>
  <si>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</si>
  <si>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</si>
  <si>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</si>
  <si>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</si>
  <si>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</si>
  <si>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</si>
  <si>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</si>
  <si>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</si>
  <si>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</si>
  <si>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</si>
  <si>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</si>
  <si>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</si>
  <si>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</si>
  <si>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</si>
  <si>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</si>
  <si>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</si>
  <si>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</si>
  <si>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</si>
  <si>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</si>
  <si>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</si>
  <si>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</si>
  <si>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</si>
  <si>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</si>
  <si>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</si>
  <si>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</si>
  <si>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</si>
  <si>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</si>
  <si>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</si>
  <si>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</si>
  <si>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</si>
  <si>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</si>
  <si>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</si>
  <si>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</si>
  <si>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</si>
  <si>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</si>
  <si>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</si>
  <si>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</si>
  <si>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</si>
  <si>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</si>
  <si>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</si>
  <si>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</si>
  <si>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</si>
  <si>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</si>
  <si>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</si>
  <si>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</si>
  <si>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</si>
  <si>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</si>
  <si>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</si>
  <si>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</si>
  <si>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</si>
  <si>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</si>
  <si>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</si>
  <si>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</si>
  <si>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</si>
  <si>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</si>
  <si>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</si>
  <si>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</si>
  <si>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</si>
  <si>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</si>
  <si>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</si>
  <si>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</si>
  <si>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</si>
  <si>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</si>
  <si>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</si>
  <si>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</si>
  <si>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</si>
  <si>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</si>
  <si>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</si>
  <si>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</si>
  <si>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</si>
  <si>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</si>
  <si>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</si>
  <si>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</si>
  <si>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</si>
  <si>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</si>
  <si>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</si>
  <si>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</si>
  <si>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</si>
  <si>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</si>
  <si>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</si>
  <si>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</si>
  <si>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</si>
  <si>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</si>
  <si>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</si>
  <si>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</si>
  <si>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</si>
  <si>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</si>
  <si>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</si>
  <si>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</si>
  <si>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</si>
  <si>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</si>
  <si>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</si>
  <si>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</si>
  <si>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</si>
  <si>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</si>
  <si>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</si>
  <si>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</si>
  <si>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</si>
  <si>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</si>
  <si>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</si>
  <si>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</si>
  <si>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</si>
  <si>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</si>
  <si>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</si>
  <si>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</si>
  <si>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</si>
  <si>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</si>
  <si>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</si>
  <si>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</si>
  <si>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</si>
  <si>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</si>
  <si>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</si>
  <si>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</si>
  <si>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</si>
  <si>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</si>
  <si>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</si>
  <si>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</si>
  <si>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</si>
  <si>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</si>
  <si>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</si>
  <si>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</si>
  <si>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</si>
  <si>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</si>
  <si>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</si>
  <si>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</si>
  <si>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</si>
  <si>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</si>
  <si>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</si>
  <si>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</si>
  <si>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</si>
  <si>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</si>
  <si>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</si>
  <si>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</si>
  <si>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</si>
  <si>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</si>
  <si>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</si>
  <si>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</si>
  <si>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</si>
  <si>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</si>
  <si>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</si>
  <si>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</si>
  <si>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</si>
  <si>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</si>
  <si>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</si>
  <si>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</si>
  <si>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</si>
  <si>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</si>
  <si>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</si>
  <si>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</si>
  <si>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</si>
  <si>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</si>
  <si>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</si>
  <si>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</si>
  <si>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</si>
  <si>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</si>
  <si>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</si>
  <si>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</si>
  <si>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</si>
  <si>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</si>
  <si>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</si>
  <si>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</si>
  <si>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</si>
  <si>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</si>
  <si>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</si>
  <si>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</si>
  <si>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</si>
  <si>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</si>
  <si>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</si>
  <si>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</si>
  <si>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</si>
  <si>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</si>
  <si>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</si>
  <si>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</si>
  <si>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</si>
  <si>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</si>
  <si>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</si>
  <si>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</si>
  <si>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</si>
  <si>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</si>
  <si>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</si>
  <si>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</si>
  <si>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</si>
  <si>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</si>
  <si>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</si>
  <si>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</si>
  <si>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</si>
  <si>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</si>
  <si>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</si>
  <si>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</si>
  <si>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</si>
  <si>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</si>
  <si>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</si>
  <si>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</si>
  <si>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</si>
  <si>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</si>
  <si>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</si>
  <si>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</si>
  <si>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</si>
  <si>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</si>
  <si>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</si>
  <si>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</si>
  <si>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</si>
  <si>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</si>
  <si>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</si>
  <si>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</si>
  <si>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</si>
  <si>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</si>
  <si>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</si>
  <si>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</si>
  <si>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</si>
  <si>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</si>
  <si>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</si>
  <si>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</si>
  <si>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</si>
  <si>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</si>
  <si>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</si>
  <si>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</si>
  <si>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</si>
  <si>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</si>
  <si>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</si>
  <si>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</si>
  <si>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</si>
  <si>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</si>
  <si>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</si>
  <si>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</si>
  <si>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</si>
  <si>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</si>
  <si>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</si>
  <si>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</si>
  <si>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</si>
  <si>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</si>
  <si>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</si>
  <si>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</si>
  <si>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</si>
  <si>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</si>
  <si>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</si>
  <si>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</si>
  <si>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</si>
  <si>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</si>
  <si>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</si>
  <si>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</si>
  <si>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</si>
  <si>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</si>
  <si>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</si>
  <si>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</si>
  <si>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</si>
  <si>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</si>
  <si>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</si>
  <si>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r>
      <t>Deposit/Counterparty</t>
    </r>
    <r>
      <rPr>
        <vertAlign val="superscript"/>
        <sz val="10"/>
        <rFont val="Arial"/>
        <family val="2"/>
      </rPr>
      <t>1</t>
    </r>
  </si>
  <si>
    <t>Aa2</t>
  </si>
  <si>
    <t>AA-</t>
  </si>
  <si>
    <t>Short-term</t>
  </si>
  <si>
    <t>P-1</t>
  </si>
  <si>
    <t>F1+</t>
  </si>
  <si>
    <t>Stable</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</si>
  <si>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</si>
  <si>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</si>
  <si>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</si>
  <si>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</si>
  <si>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</si>
  <si>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</si>
  <si>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</si>
  <si>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</si>
  <si>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</si>
  <si>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</si>
  <si>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</si>
  <si>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</si>
  <si>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</si>
  <si>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</si>
  <si>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</si>
  <si>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</si>
  <si>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</si>
  <si>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</si>
  <si>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</si>
  <si>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</si>
  <si>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</si>
  <si>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</si>
  <si>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</si>
  <si>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</si>
  <si>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</si>
  <si>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</si>
  <si>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</si>
  <si>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</si>
  <si>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</si>
  <si>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</si>
  <si>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</si>
  <si>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</si>
  <si>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</si>
  <si>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</si>
  <si>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</si>
  <si>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</si>
  <si>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</si>
  <si>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</si>
  <si>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</si>
  <si>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</si>
  <si>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</si>
  <si>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</si>
  <si>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</si>
  <si>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</si>
  <si>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</si>
  <si>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</si>
  <si>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</si>
  <si>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</si>
  <si>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</si>
  <si>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</si>
  <si>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</si>
  <si>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</si>
  <si>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</si>
  <si>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</si>
  <si>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</si>
  <si>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</si>
  <si>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</si>
  <si>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</si>
  <si>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</si>
  <si>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</si>
  <si>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</si>
  <si>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</si>
  <si>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</si>
  <si>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</si>
  <si>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</si>
  <si>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</si>
  <si>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</si>
  <si>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</si>
  <si>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</si>
  <si>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Guarantee Loan:</t>
  </si>
  <si>
    <t>Demand Loan:</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</si>
  <si>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</si>
  <si>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</si>
  <si>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</si>
  <si>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</si>
  <si>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</si>
  <si>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</si>
  <si>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</si>
  <si>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</si>
  <si>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</si>
  <si>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</si>
  <si>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</si>
  <si>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</si>
  <si>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</si>
  <si>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</si>
  <si>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</si>
  <si>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</si>
  <si>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</si>
  <si>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</si>
  <si>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</si>
  <si>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</si>
  <si>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</si>
  <si>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</si>
  <si>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</si>
  <si>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</si>
  <si>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</si>
  <si>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</si>
  <si>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</si>
  <si>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</si>
  <si>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</si>
  <si>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</si>
  <si>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</si>
  <si>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</si>
  <si>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</si>
  <si>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</si>
  <si>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</si>
  <si>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</si>
  <si>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</si>
  <si>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</si>
  <si>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</si>
  <si>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</si>
  <si>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</si>
  <si>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</si>
  <si>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Current Balance (CAD)</t>
  </si>
  <si>
    <t>Previous Month Balance (CAD)</t>
  </si>
  <si>
    <t>Number of Loans in Pool</t>
  </si>
  <si>
    <t>Number of Properties</t>
  </si>
  <si>
    <t>Number of Primary Borrowers</t>
  </si>
  <si>
    <t>Average Loan Size (CAD)</t>
  </si>
  <si>
    <t>Weighted Average Mortgage Rate</t>
  </si>
  <si>
    <t>Weighted Average Original Term (Months)</t>
  </si>
  <si>
    <t>Weighted Average Remaining Term (Months)</t>
  </si>
  <si>
    <t>Weighted Average Maturity of Outstanding Bonds (Months)</t>
  </si>
  <si>
    <t>Covered Bonds Outstanding vs. OSFI Limit</t>
  </si>
  <si>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</si>
  <si>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</si>
  <si>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</si>
  <si>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</si>
  <si>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</si>
  <si>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</si>
  <si>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</si>
  <si>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</si>
  <si>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</si>
  <si>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</si>
  <si>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</si>
  <si>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</si>
  <si>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</si>
  <si>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</si>
  <si>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</si>
  <si>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</si>
  <si>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</si>
  <si>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</si>
  <si>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</si>
  <si>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</si>
  <si>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</si>
  <si>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</si>
  <si>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</si>
  <si>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</si>
  <si>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</si>
  <si>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</si>
  <si>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</si>
  <si>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</si>
  <si>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</si>
  <si>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</si>
  <si>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</si>
  <si>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</si>
  <si>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</si>
  <si>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</si>
  <si>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</si>
  <si>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</si>
  <si>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</si>
  <si>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</si>
  <si>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</si>
  <si>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</si>
  <si>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</si>
  <si>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</si>
  <si>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</si>
  <si>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</si>
  <si>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</si>
  <si>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</si>
  <si>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</si>
  <si>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</si>
  <si>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</si>
  <si>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</si>
  <si>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</si>
  <si>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</si>
  <si>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</si>
  <si>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</si>
  <si>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</si>
  <si>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</si>
  <si>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</si>
  <si>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</si>
  <si>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</si>
  <si>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</si>
  <si>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</si>
  <si>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</si>
  <si>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</si>
  <si>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</si>
  <si>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</si>
  <si>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</si>
  <si>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</si>
  <si>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</si>
  <si>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</si>
  <si>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</si>
  <si>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</si>
  <si>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</si>
  <si>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</si>
  <si>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</si>
  <si>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</si>
  <si>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</si>
  <si>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</si>
  <si>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</si>
  <si>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</si>
  <si>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</si>
  <si>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</si>
  <si>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</si>
  <si>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</si>
  <si>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</si>
  <si>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</si>
  <si>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</si>
  <si>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</si>
  <si>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</si>
  <si>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</si>
  <si>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</si>
  <si>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</si>
  <si>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</si>
  <si>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</si>
  <si>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</si>
  <si>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</si>
  <si>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</si>
  <si>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</si>
  <si>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</si>
  <si>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</si>
  <si>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</si>
  <si>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</si>
  <si>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</si>
  <si>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</si>
  <si>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</si>
  <si>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</si>
  <si>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</si>
  <si>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</si>
  <si>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</si>
  <si>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</si>
  <si>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</si>
  <si>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</si>
  <si>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</si>
  <si>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</si>
  <si>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</si>
  <si>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</si>
  <si>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</si>
  <si>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</si>
  <si>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</si>
  <si>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</si>
  <si>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</si>
  <si>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</si>
  <si>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</si>
  <si>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</si>
  <si>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</si>
  <si>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</si>
  <si>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</si>
  <si>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</si>
  <si>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</si>
  <si>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</si>
  <si>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</si>
  <si>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</si>
  <si>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</si>
  <si>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</si>
  <si>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</si>
  <si>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</si>
  <si>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</si>
  <si>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</si>
  <si>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</si>
  <si>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</si>
  <si>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</si>
  <si>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</si>
  <si>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</si>
  <si>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</si>
  <si>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</si>
  <si>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</si>
  <si>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</si>
  <si>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</si>
  <si>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</si>
  <si>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</si>
  <si>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</si>
  <si>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</si>
  <si>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</si>
  <si>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</si>
  <si>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</si>
  <si>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</si>
  <si>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</si>
  <si>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</si>
  <si>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</si>
  <si>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</si>
  <si>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</si>
  <si>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</si>
  <si>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</si>
  <si>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</si>
  <si>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</si>
  <si>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</si>
  <si>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</si>
  <si>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</si>
  <si>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</si>
  <si>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</si>
  <si>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</si>
  <si>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</si>
  <si>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</si>
  <si>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</si>
  <si>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</si>
  <si>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</si>
  <si>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</si>
  <si>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</si>
  <si>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</si>
  <si>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</si>
  <si>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</si>
  <si>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</si>
  <si>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</si>
  <si>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</si>
  <si>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</si>
  <si>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</si>
  <si>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</si>
  <si>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Covered Bonds currently outstanding (CAD Equivalent):</t>
  </si>
  <si>
    <t>OSFI maximum (CAD Equivalent):</t>
  </si>
  <si>
    <r>
      <t>Covered Bond - Series CBL7</t>
    </r>
    <r>
      <rPr>
        <vertAlign val="superscript"/>
        <sz val="10"/>
        <rFont val="Arial"/>
        <family val="2"/>
      </rPr>
      <t>1</t>
    </r>
  </si>
  <si>
    <t>Weighted Average Seasoning (Months)</t>
  </si>
  <si>
    <t>Covered Bond - Series CBL22</t>
  </si>
  <si>
    <t>1. Moody’s LT Deposit and Counterparty Risk Assessment Rating; Fitch LT Issuer Default and Derivative Counterparty Rating</t>
  </si>
  <si>
    <t>1. Canadian Imperial Bank of Commerce intends to sell to CIBC Covered Bond (Legislative) Guarantor Limited Partnership in August 2019 Eligible Loans (up to approximately $10 billion) in accordance and subject to the terms</t>
  </si>
  <si>
    <t xml:space="preserve">       and conditions of the Mortgage Sale Agreement.</t>
  </si>
  <si>
    <t>2. Intercompany Loan balance on the Calculation Date is equal to the Intercompany Loan balance on the prior Calculation Date plus new advances and minus repayments in the Calculation Period ending on the Calculation Date.</t>
  </si>
  <si>
    <r>
      <t>Intercompany Loan</t>
    </r>
    <r>
      <rPr>
        <b/>
        <vertAlign val="superscript"/>
        <sz val="10"/>
        <rFont val="Arial"/>
        <family val="2"/>
      </rPr>
      <t>2</t>
    </r>
    <r>
      <rPr>
        <b/>
        <sz val="10"/>
        <rFont val="Arial"/>
        <family val="2"/>
      </rPr>
      <t>:</t>
    </r>
  </si>
  <si>
    <r>
      <t>Intercompany Loans (CAD)</t>
    </r>
    <r>
      <rPr>
        <b/>
        <u/>
        <vertAlign val="superscript"/>
        <sz val="10"/>
        <rFont val="Arial"/>
        <family val="2"/>
      </rPr>
      <t>1</t>
    </r>
  </si>
  <si>
    <t>XS2025468542</t>
  </si>
  <si>
    <r>
      <t>Cover Pool Summary Statistics</t>
    </r>
    <r>
      <rPr>
        <b/>
        <vertAlign val="superscript"/>
        <sz val="10"/>
        <color rgb="FFFFFFFF"/>
        <rFont val="Arial"/>
        <family val="2"/>
      </rPr>
      <t>1</t>
    </r>
  </si>
  <si>
    <r>
      <t>Asset Type</t>
    </r>
    <r>
      <rPr>
        <vertAlign val="superscript"/>
        <sz val="10"/>
        <rFont val="Arial"/>
        <family val="2"/>
      </rPr>
      <t>2</t>
    </r>
  </si>
  <si>
    <r>
      <t>Weighted Average Current LTV</t>
    </r>
    <r>
      <rPr>
        <vertAlign val="superscript"/>
        <sz val="10"/>
        <rFont val="Arial"/>
        <family val="2"/>
      </rPr>
      <t>3</t>
    </r>
  </si>
  <si>
    <r>
      <t>Weighted Average Current LTV (unindexed)</t>
    </r>
    <r>
      <rPr>
        <vertAlign val="superscript"/>
        <sz val="10"/>
        <rFont val="Arial"/>
        <family val="2"/>
      </rPr>
      <t>4</t>
    </r>
  </si>
  <si>
    <r>
      <t>Weighted Average Authorized LTV</t>
    </r>
    <r>
      <rPr>
        <vertAlign val="superscript"/>
        <sz val="10"/>
        <rFont val="Arial"/>
        <family val="2"/>
      </rPr>
      <t>4</t>
    </r>
  </si>
  <si>
    <r>
      <t>Weighted Average Original LTV</t>
    </r>
    <r>
      <rPr>
        <vertAlign val="superscript"/>
        <sz val="10"/>
        <rFont val="Arial"/>
        <family val="2"/>
      </rPr>
      <t>4</t>
    </r>
  </si>
  <si>
    <t>2. All loans are amortizing mortgages</t>
  </si>
  <si>
    <t>3. Weighted Average Current LTV is calculated based on indexed property values as per the Indexation Methodology.</t>
  </si>
  <si>
    <t>4. Weighted Average Current LTV (unindexed), Weighted Average Authorized LTV and Weighted Average Original LTV are calculated based on appraisal amount at origination.</t>
  </si>
  <si>
    <r>
      <t>Asset Coverage Test (CAD)</t>
    </r>
    <r>
      <rPr>
        <b/>
        <vertAlign val="superscript"/>
        <sz val="10"/>
        <color rgb="FFFFFFFF"/>
        <rFont val="Arial"/>
        <family val="2"/>
      </rPr>
      <t>1</t>
    </r>
  </si>
  <si>
    <r>
      <t xml:space="preserve">A = lesser of (i) LTV Adjusted Loan Balance </t>
    </r>
    <r>
      <rPr>
        <vertAlign val="superscript"/>
        <sz val="10"/>
        <color theme="1"/>
        <rFont val="Arial"/>
        <family val="2"/>
      </rPr>
      <t>2</t>
    </r>
    <r>
      <rPr>
        <sz val="10"/>
        <color theme="1"/>
        <rFont val="Arial"/>
        <family val="2"/>
      </rPr>
      <t xml:space="preserve"> and</t>
    </r>
  </si>
  <si>
    <r>
      <t xml:space="preserve">   Level of Overcollateralization</t>
    </r>
    <r>
      <rPr>
        <vertAlign val="superscript"/>
        <sz val="10"/>
        <rFont val="Arial"/>
        <family val="2"/>
      </rPr>
      <t>3</t>
    </r>
    <r>
      <rPr>
        <sz val="10"/>
        <rFont val="Arial"/>
        <family val="2"/>
      </rPr>
      <t>:</t>
    </r>
  </si>
  <si>
    <t>2. Loan-to-value ratios (LTV's) are calculated based on indexed property values as per the Indexation Methodology.</t>
  </si>
  <si>
    <t xml:space="preserve">3. Per Section 4.3.8 of the CMHC Guide, (A) the lesser of (i) the total amount of cover pool collateral and (ii) the amount of cover pool collateral required to collateralize the covered bonds outstanding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</si>
</sst>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
      <b/>
      <u/>
      <vertAlign val="superscript"/>
      <sz val="10"/>
      <name val="Arial"/>
      <family val="2"/>
    </font>
    <font>
      <b/>
      <vertAlign val="superscript"/>
      <sz val="10"/>
      <color rgb="FFFFFFFF"/>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9" t="s">
        <v>1271</v>
      </c>
      <c r="F6" s="339"/>
      <c r="G6" s="339"/>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15/08/19</v>
      </c>
      <c r="G9" s="7"/>
      <c r="H9" s="7"/>
      <c r="I9" s="7"/>
      <c r="J9" s="8"/>
    </row>
    <row r="10" spans="2:10" ht="21" x14ac:dyDescent="0.25">
      <c r="B10" s="6"/>
      <c r="C10" s="7"/>
      <c r="D10" s="7"/>
      <c r="E10" s="7"/>
      <c r="F10" s="12" t="str">
        <f>"Cut-off Date: "&amp;TEXT('D. Nat Trans Templ'!D2,"DD/MM/YY")</f>
        <v>Cut-off Date: 31/07/19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0" t="s">
        <v>15</v>
      </c>
      <c r="E24" s="341" t="s">
        <v>16</v>
      </c>
      <c r="F24" s="341"/>
      <c r="G24" s="341"/>
      <c r="H24" s="341"/>
      <c r="I24" s="7"/>
      <c r="J24" s="8"/>
    </row>
    <row r="25" spans="2:10" x14ac:dyDescent="0.25">
      <c r="B25" s="6"/>
      <c r="C25" s="7"/>
      <c r="D25" s="7"/>
      <c r="E25" s="15"/>
      <c r="F25" s="15"/>
      <c r="G25" s="15"/>
      <c r="H25" s="7"/>
      <c r="I25" s="7"/>
      <c r="J25" s="8"/>
    </row>
    <row r="26" spans="2:10" x14ac:dyDescent="0.25">
      <c r="B26" s="6"/>
      <c r="C26" s="7"/>
      <c r="D26" s="340" t="s">
        <v>17</v>
      </c>
      <c r="E26" s="341"/>
      <c r="F26" s="341"/>
      <c r="G26" s="341"/>
      <c r="H26" s="341"/>
      <c r="I26" s="7"/>
      <c r="J26" s="8"/>
    </row>
    <row r="27" spans="2:10" x14ac:dyDescent="0.25">
      <c r="B27" s="6"/>
      <c r="C27" s="7"/>
      <c r="D27" s="16"/>
      <c r="E27" s="16"/>
      <c r="F27" s="16"/>
      <c r="G27" s="16"/>
      <c r="H27" s="16"/>
      <c r="I27" s="7"/>
      <c r="J27" s="8"/>
    </row>
    <row r="28" spans="2:10" x14ac:dyDescent="0.25">
      <c r="B28" s="6"/>
      <c r="C28" s="7"/>
      <c r="D28" s="340" t="s">
        <v>18</v>
      </c>
      <c r="E28" s="341" t="s">
        <v>16</v>
      </c>
      <c r="F28" s="341"/>
      <c r="G28" s="341"/>
      <c r="H28" s="341"/>
      <c r="I28" s="7"/>
      <c r="J28" s="8"/>
    </row>
    <row r="29" spans="2:10" x14ac:dyDescent="0.25">
      <c r="B29" s="6"/>
      <c r="C29" s="7"/>
      <c r="D29" s="15"/>
      <c r="E29" s="15"/>
      <c r="F29" s="15"/>
      <c r="G29" s="15"/>
      <c r="H29" s="15"/>
      <c r="I29" s="7"/>
      <c r="J29" s="8"/>
    </row>
    <row r="30" spans="2:10" x14ac:dyDescent="0.25">
      <c r="B30" s="6"/>
      <c r="C30" s="7"/>
      <c r="D30" s="340" t="s">
        <v>19</v>
      </c>
      <c r="E30" s="341" t="s">
        <v>16</v>
      </c>
      <c r="F30" s="341"/>
      <c r="G30" s="341"/>
      <c r="H30" s="341"/>
      <c r="I30" s="7"/>
      <c r="J30" s="8"/>
    </row>
    <row r="31" spans="2:10" x14ac:dyDescent="0.25">
      <c r="B31" s="6"/>
      <c r="C31" s="7"/>
      <c r="D31" s="7"/>
      <c r="E31" s="7"/>
      <c r="F31" s="7"/>
      <c r="G31" s="7"/>
      <c r="H31" s="7"/>
      <c r="I31" s="7"/>
      <c r="J31" s="8"/>
    </row>
    <row r="32" spans="2:10" x14ac:dyDescent="0.25">
      <c r="B32" s="6"/>
      <c r="C32" s="7"/>
      <c r="D32" s="337" t="s">
        <v>20</v>
      </c>
      <c r="E32" s="338"/>
      <c r="F32" s="338"/>
      <c r="G32" s="338"/>
      <c r="H32" s="338"/>
      <c r="I32" s="7"/>
      <c r="J32" s="8"/>
    </row>
    <row r="33" spans="2:10" x14ac:dyDescent="0.25">
      <c r="B33" s="6"/>
      <c r="C33" s="7"/>
      <c r="D33" s="7"/>
      <c r="E33" s="7"/>
      <c r="F33" s="14"/>
      <c r="G33" s="7"/>
      <c r="H33" s="7"/>
      <c r="I33" s="7"/>
      <c r="J33" s="8"/>
    </row>
    <row r="34" spans="2:10" x14ac:dyDescent="0.25">
      <c r="B34" s="6"/>
      <c r="C34" s="7"/>
      <c r="D34" s="337" t="s">
        <v>1226</v>
      </c>
      <c r="E34" s="338"/>
      <c r="F34" s="338"/>
      <c r="G34" s="338"/>
      <c r="H34" s="338"/>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1319</v>
      </c>
      <c r="E15" s="31"/>
      <c r="F15" s="31"/>
      <c r="H15" s="23"/>
      <c r="L15" s="23"/>
      <c r="M15" s="23"/>
    </row>
    <row r="16" spans="1:13" ht="45" x14ac:dyDescent="0.25">
      <c r="A16" s="25" t="s">
        <v>35</v>
      </c>
      <c r="B16" s="39" t="s">
        <v>36</v>
      </c>
      <c r="C16" s="327" t="s">
        <v>1606</v>
      </c>
      <c r="E16" s="31"/>
      <c r="F16" s="31"/>
      <c r="H16" s="23"/>
      <c r="L16" s="23"/>
      <c r="M16" s="23"/>
    </row>
    <row r="17" spans="1:13" x14ac:dyDescent="0.25">
      <c r="A17" s="25" t="s">
        <v>37</v>
      </c>
      <c r="B17" s="39" t="s">
        <v>38</v>
      </c>
      <c r="C17" s="25" t="str">
        <f>TEXT('D. Nat Trans Templ'!D2,"DD/MM/YY")</f>
        <v>31/07/19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1608</v>
      </c>
      <c r="D27" s="42"/>
      <c r="E27" s="42"/>
      <c r="F27" s="42"/>
      <c r="H27" s="23"/>
      <c r="L27" s="23"/>
      <c r="M27" s="23"/>
    </row>
    <row r="28" spans="1:13" x14ac:dyDescent="0.25">
      <c r="A28" s="25" t="s">
        <v>49</v>
      </c>
      <c r="B28" s="41" t="s">
        <v>50</v>
      </c>
      <c r="C28" s="25" t="s">
        <v>1608</v>
      </c>
      <c r="D28" s="42"/>
      <c r="E28" s="42"/>
      <c r="F28" s="42"/>
      <c r="H28" s="23"/>
      <c r="L28" s="23"/>
      <c r="M28" s="23"/>
    </row>
    <row r="29" spans="1:13" x14ac:dyDescent="0.25">
      <c r="A29" s="25" t="s">
        <v>51</v>
      </c>
      <c r="B29" s="41" t="s">
        <v>52</v>
      </c>
      <c r="C29" s="327" t="s">
        <v>1607</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Templ'!D224/1000000</f>
        <v>23931.945520749712</v>
      </c>
      <c r="F38" s="42"/>
      <c r="H38" s="23"/>
      <c r="L38" s="23"/>
      <c r="M38" s="23"/>
    </row>
    <row r="39" spans="1:13" x14ac:dyDescent="0.25">
      <c r="A39" s="25" t="s">
        <v>61</v>
      </c>
      <c r="B39" s="42" t="s">
        <v>62</v>
      </c>
      <c r="C39" s="144">
        <f>'D. Nat Trans Templ'!D260/1000000</f>
        <v>18345.060799999999</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Templ'!G267-1</f>
        <v>3.0000000000000027E-2</v>
      </c>
      <c r="D45" s="140">
        <f>IF(OR(C38="[For completion]",C39="[For completion]"),"Please complete G.3.1.1 and G.3.1.2",(C38/C39-1))</f>
        <v>0.30454435565292393</v>
      </c>
      <c r="E45" s="61"/>
      <c r="F45" s="140">
        <f>1/'D. Nat Trans Templ'!G265-1</f>
        <v>7.5268817204301008E-2</v>
      </c>
      <c r="G45" s="25" t="s">
        <v>924</v>
      </c>
      <c r="H45" s="23"/>
      <c r="L45" s="23"/>
      <c r="M45" s="23"/>
    </row>
    <row r="46" spans="1:13" outlineLevel="1" x14ac:dyDescent="0.25">
      <c r="A46" s="25" t="s">
        <v>74</v>
      </c>
      <c r="B46" s="121" t="s">
        <v>1624</v>
      </c>
      <c r="C46" s="61"/>
      <c r="D46" s="140">
        <f>'D. Nat Trans Templ'!G268-1</f>
        <v>7.348056774848799E-2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23931.945520749712</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23931.945520749712</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Templ'!D235/12</f>
        <v>1.9669368049706495</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Templ'!E400+'D. Nat Trans Templ'!E401)/1000000</f>
        <v>5565.9575751699986</v>
      </c>
      <c r="D70" s="332" t="s">
        <v>927</v>
      </c>
      <c r="E70" s="21"/>
      <c r="F70" s="330">
        <f t="shared" ref="F70:F76" si="1">IF($C$77=0,"",IF(C70="[for completion]","",C70/$C$77))</f>
        <v>0.23257438766706542</v>
      </c>
      <c r="G70" s="330" t="str">
        <f>IF($D$77=0,"",IF(D70="[Mark as ND1 if not relevant]","",D70/$D$77))</f>
        <v/>
      </c>
      <c r="H70" s="23"/>
      <c r="L70" s="23"/>
      <c r="M70" s="23"/>
    </row>
    <row r="71" spans="1:13" x14ac:dyDescent="0.25">
      <c r="A71" s="25" t="s">
        <v>108</v>
      </c>
      <c r="B71" s="135" t="s">
        <v>1248</v>
      </c>
      <c r="C71" s="144">
        <f>'D. Nat Trans Templ'!E402/1000000</f>
        <v>7119.4780473099972</v>
      </c>
      <c r="D71" s="332" t="s">
        <v>927</v>
      </c>
      <c r="E71" s="21"/>
      <c r="F71" s="330">
        <f t="shared" si="1"/>
        <v>0.29748847794831862</v>
      </c>
      <c r="G71" s="330" t="str">
        <f t="shared" ref="G71:G76" si="2">IF($D$77=0,"",IF(D71="[Mark as ND1 if not relevant]","",D71/$D$77))</f>
        <v/>
      </c>
      <c r="H71" s="23"/>
      <c r="L71" s="23"/>
      <c r="M71" s="23"/>
    </row>
    <row r="72" spans="1:13" x14ac:dyDescent="0.25">
      <c r="A72" s="25" t="s">
        <v>109</v>
      </c>
      <c r="B72" s="134" t="s">
        <v>1249</v>
      </c>
      <c r="C72" s="332">
        <f>'D. Nat Trans Templ'!E403/1000000</f>
        <v>7236.965686659998</v>
      </c>
      <c r="D72" s="332" t="s">
        <v>927</v>
      </c>
      <c r="E72" s="21"/>
      <c r="F72" s="330">
        <f t="shared" si="1"/>
        <v>0.30239771690877565</v>
      </c>
      <c r="G72" s="330" t="str">
        <f t="shared" si="2"/>
        <v/>
      </c>
      <c r="H72" s="23"/>
      <c r="L72" s="23"/>
      <c r="M72" s="23"/>
    </row>
    <row r="73" spans="1:13" x14ac:dyDescent="0.25">
      <c r="A73" s="25" t="s">
        <v>110</v>
      </c>
      <c r="B73" s="134" t="s">
        <v>1250</v>
      </c>
      <c r="C73" s="332">
        <f>('D. Nat Trans Templ'!E404+'D. Nat Trans Templ'!E405)/1000000</f>
        <v>2023.1498978600007</v>
      </c>
      <c r="D73" s="332" t="s">
        <v>927</v>
      </c>
      <c r="E73" s="21"/>
      <c r="F73" s="330">
        <f t="shared" si="1"/>
        <v>8.4537627586768721E-2</v>
      </c>
      <c r="G73" s="330" t="str">
        <f t="shared" si="2"/>
        <v/>
      </c>
      <c r="H73" s="23"/>
      <c r="L73" s="23"/>
      <c r="M73" s="23"/>
    </row>
    <row r="74" spans="1:13" x14ac:dyDescent="0.25">
      <c r="A74" s="25" t="s">
        <v>111</v>
      </c>
      <c r="B74" s="134" t="s">
        <v>1251</v>
      </c>
      <c r="C74" s="332">
        <f>('D. Nat Trans Templ'!E406+'D. Nat Trans Templ'!E407)/1000000</f>
        <v>1606.5089636199998</v>
      </c>
      <c r="D74" s="332" t="s">
        <v>927</v>
      </c>
      <c r="E74" s="21"/>
      <c r="F74" s="330">
        <f t="shared" si="1"/>
        <v>6.7128222493532327E-2</v>
      </c>
      <c r="G74" s="330" t="str">
        <f t="shared" si="2"/>
        <v/>
      </c>
      <c r="H74" s="23"/>
      <c r="L74" s="23"/>
      <c r="M74" s="23"/>
    </row>
    <row r="75" spans="1:13" x14ac:dyDescent="0.25">
      <c r="A75" s="25" t="s">
        <v>112</v>
      </c>
      <c r="B75" s="134" t="s">
        <v>1252</v>
      </c>
      <c r="C75" s="332">
        <v>379.33014017000028</v>
      </c>
      <c r="D75" s="332" t="s">
        <v>927</v>
      </c>
      <c r="E75" s="21"/>
      <c r="F75" s="330">
        <f t="shared" si="1"/>
        <v>1.5850367862533587E-2</v>
      </c>
      <c r="G75" s="330" t="str">
        <f t="shared" si="2"/>
        <v/>
      </c>
      <c r="H75" s="23"/>
      <c r="L75" s="23"/>
      <c r="M75" s="23"/>
    </row>
    <row r="76" spans="1:13" x14ac:dyDescent="0.25">
      <c r="A76" s="25" t="s">
        <v>113</v>
      </c>
      <c r="B76" s="134" t="s">
        <v>1253</v>
      </c>
      <c r="C76" s="332">
        <v>0.55520996</v>
      </c>
      <c r="D76" s="332" t="s">
        <v>927</v>
      </c>
      <c r="E76" s="21"/>
      <c r="F76" s="331">
        <f t="shared" si="1"/>
        <v>2.3199533005731185E-5</v>
      </c>
      <c r="G76" s="330" t="str">
        <f t="shared" si="2"/>
        <v/>
      </c>
      <c r="H76" s="23"/>
      <c r="L76" s="23"/>
      <c r="M76" s="23"/>
    </row>
    <row r="77" spans="1:13" x14ac:dyDescent="0.25">
      <c r="A77" s="25" t="s">
        <v>114</v>
      </c>
      <c r="B77" s="58" t="s">
        <v>94</v>
      </c>
      <c r="C77" s="145">
        <f>SUM(C70:C76)</f>
        <v>23931.945520749992</v>
      </c>
      <c r="D77" s="145">
        <f>SUM(D70:D76)</f>
        <v>0</v>
      </c>
      <c r="E77" s="42"/>
      <c r="F77" s="333">
        <f>SUM(F70:F76)</f>
        <v>1.0000000000000002</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2.6981509464702866</v>
      </c>
      <c r="D89" s="144">
        <v>3.6981078968829899</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4642.45</v>
      </c>
      <c r="D93" s="144">
        <v>0</v>
      </c>
      <c r="E93" s="21"/>
      <c r="F93" s="333">
        <f>IF($C$100=0,"",IF(C93="[for completion]","",IF(C93="","",C93/$C$100)))</f>
        <v>0.25306266632814867</v>
      </c>
      <c r="G93" s="333">
        <f>IF($D$100=0,"",IF(D93="[Mark as ND1 if not relevant]","",IF(D93="","",D93/$D$100)))</f>
        <v>0</v>
      </c>
      <c r="H93" s="23"/>
      <c r="L93" s="23"/>
      <c r="M93" s="23"/>
    </row>
    <row r="94" spans="1:13" x14ac:dyDescent="0.25">
      <c r="A94" s="25" t="s">
        <v>131</v>
      </c>
      <c r="B94" s="135" t="s">
        <v>1248</v>
      </c>
      <c r="C94" s="144">
        <v>3423.15</v>
      </c>
      <c r="D94" s="144">
        <v>4642.45</v>
      </c>
      <c r="E94" s="21"/>
      <c r="F94" s="333">
        <f t="shared" ref="F94:F99" si="4">IF($C$100=0,"",IF(C94="[for completion]","",IF(C94="","",C94/$C$100)))</f>
        <v>0.18659790977634699</v>
      </c>
      <c r="G94" s="333">
        <f t="shared" ref="G94:G99" si="5">IF($D$100=0,"",IF(D94="[Mark as ND1 if not relevant]","",IF(D94="","",D94/$D$100)))</f>
        <v>0.25306266632814867</v>
      </c>
      <c r="H94" s="23"/>
      <c r="L94" s="23"/>
      <c r="M94" s="23"/>
    </row>
    <row r="95" spans="1:13" x14ac:dyDescent="0.25">
      <c r="A95" s="25" t="s">
        <v>132</v>
      </c>
      <c r="B95" s="135" t="s">
        <v>1249</v>
      </c>
      <c r="C95" s="144">
        <v>6100.4858000000004</v>
      </c>
      <c r="D95" s="144">
        <v>3423.15</v>
      </c>
      <c r="E95" s="21"/>
      <c r="F95" s="333">
        <f t="shared" si="4"/>
        <v>0.33254105104955556</v>
      </c>
      <c r="G95" s="333">
        <f t="shared" si="5"/>
        <v>0.18659790977634699</v>
      </c>
      <c r="H95" s="23"/>
      <c r="L95" s="23"/>
      <c r="M95" s="23"/>
    </row>
    <row r="96" spans="1:13" x14ac:dyDescent="0.25">
      <c r="A96" s="25" t="s">
        <v>133</v>
      </c>
      <c r="B96" s="135" t="s">
        <v>1250</v>
      </c>
      <c r="C96" s="144">
        <v>1907.875</v>
      </c>
      <c r="D96" s="144">
        <v>6100.4858000000004</v>
      </c>
      <c r="E96" s="21"/>
      <c r="F96" s="333">
        <f t="shared" si="4"/>
        <v>0.1039993827657415</v>
      </c>
      <c r="G96" s="333">
        <f t="shared" si="5"/>
        <v>0.33254105104955556</v>
      </c>
      <c r="H96" s="23"/>
      <c r="L96" s="23"/>
      <c r="M96" s="23"/>
    </row>
    <row r="97" spans="1:14" x14ac:dyDescent="0.25">
      <c r="A97" s="25" t="s">
        <v>134</v>
      </c>
      <c r="B97" s="135" t="s">
        <v>1251</v>
      </c>
      <c r="C97" s="144">
        <v>0</v>
      </c>
      <c r="D97" s="144">
        <v>1907.875</v>
      </c>
      <c r="E97" s="21"/>
      <c r="F97" s="333">
        <f t="shared" si="4"/>
        <v>0</v>
      </c>
      <c r="G97" s="333">
        <f t="shared" si="5"/>
        <v>0.1039993827657415</v>
      </c>
      <c r="H97" s="23"/>
      <c r="L97" s="23"/>
      <c r="M97" s="23"/>
    </row>
    <row r="98" spans="1:14" x14ac:dyDescent="0.25">
      <c r="A98" s="25" t="s">
        <v>135</v>
      </c>
      <c r="B98" s="135" t="s">
        <v>1252</v>
      </c>
      <c r="C98" s="144">
        <v>2271.1</v>
      </c>
      <c r="D98" s="144">
        <v>2271.1</v>
      </c>
      <c r="E98" s="21"/>
      <c r="F98" s="333">
        <f t="shared" si="4"/>
        <v>0.12379899008020731</v>
      </c>
      <c r="G98" s="333">
        <f t="shared" si="5"/>
        <v>0.12379899008020731</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18345.060799999999</v>
      </c>
      <c r="D100" s="145">
        <f>SUM(D93:D99)</f>
        <v>18345.060799999999</v>
      </c>
      <c r="E100" s="42"/>
      <c r="F100" s="333">
        <f>SUM(F93:F99)</f>
        <v>1</v>
      </c>
      <c r="G100" s="333">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t="s">
        <v>927</v>
      </c>
      <c r="E112" s="50"/>
      <c r="F112" s="330">
        <f>IF($C$129=0,"",IF(C112="[for completion]","",IF(C112="","",C112/$C$129)))</f>
        <v>0</v>
      </c>
      <c r="G112" s="330" t="str">
        <f>IF($D$129=0,"",IF(D112="[for completion]","",IF(D112="","",D112/$D$129)))</f>
        <v/>
      </c>
      <c r="I112" s="25"/>
      <c r="J112" s="25"/>
      <c r="K112" s="25"/>
      <c r="L112" s="23" t="s">
        <v>1257</v>
      </c>
      <c r="M112" s="23"/>
      <c r="N112" s="23"/>
    </row>
    <row r="113" spans="1:14" s="60" customFormat="1" x14ac:dyDescent="0.25">
      <c r="A113" s="25" t="s">
        <v>155</v>
      </c>
      <c r="B113" s="42" t="s">
        <v>1258</v>
      </c>
      <c r="C113" s="332">
        <v>0</v>
      </c>
      <c r="D113" s="332" t="s">
        <v>927</v>
      </c>
      <c r="E113" s="50"/>
      <c r="F113" s="330">
        <f t="shared" ref="F113:F128" si="6">IF($C$129=0,"",IF(C113="[for completion]","",IF(C113="","",C113/$C$129)))</f>
        <v>0</v>
      </c>
      <c r="G113" s="330" t="str">
        <f t="shared" ref="G113:G128" si="7">IF($D$129=0,"",IF(D113="[for completion]","",IF(D113="","",D113/$D$129)))</f>
        <v/>
      </c>
      <c r="I113" s="25"/>
      <c r="J113" s="25"/>
      <c r="K113" s="25"/>
      <c r="L113" s="42" t="s">
        <v>1258</v>
      </c>
      <c r="M113" s="23"/>
      <c r="N113" s="23"/>
    </row>
    <row r="114" spans="1:14" s="60" customFormat="1" x14ac:dyDescent="0.25">
      <c r="A114" s="25" t="s">
        <v>156</v>
      </c>
      <c r="B114" s="42" t="s">
        <v>163</v>
      </c>
      <c r="C114" s="332">
        <v>0</v>
      </c>
      <c r="D114" s="332" t="s">
        <v>927</v>
      </c>
      <c r="E114" s="50"/>
      <c r="F114" s="330">
        <f t="shared" si="6"/>
        <v>0</v>
      </c>
      <c r="G114" s="330" t="str">
        <f t="shared" si="7"/>
        <v/>
      </c>
      <c r="I114" s="25"/>
      <c r="J114" s="25"/>
      <c r="K114" s="25"/>
      <c r="L114" s="42" t="s">
        <v>163</v>
      </c>
      <c r="M114" s="23"/>
      <c r="N114" s="23"/>
    </row>
    <row r="115" spans="1:14" s="60" customFormat="1" x14ac:dyDescent="0.25">
      <c r="A115" s="25" t="s">
        <v>157</v>
      </c>
      <c r="B115" s="42" t="s">
        <v>1259</v>
      </c>
      <c r="C115" s="144">
        <f>C58</f>
        <v>23931.945520749712</v>
      </c>
      <c r="D115" s="332" t="s">
        <v>927</v>
      </c>
      <c r="E115" s="50"/>
      <c r="F115" s="330">
        <f t="shared" si="6"/>
        <v>1</v>
      </c>
      <c r="G115" s="330" t="str">
        <f t="shared" si="7"/>
        <v/>
      </c>
      <c r="I115" s="25"/>
      <c r="J115" s="25"/>
      <c r="K115" s="25"/>
      <c r="L115" s="42" t="s">
        <v>1259</v>
      </c>
      <c r="M115" s="23"/>
      <c r="N115" s="23"/>
    </row>
    <row r="116" spans="1:14" s="60" customFormat="1" x14ac:dyDescent="0.25">
      <c r="A116" s="25" t="s">
        <v>159</v>
      </c>
      <c r="B116" s="42" t="s">
        <v>1260</v>
      </c>
      <c r="C116" s="332">
        <v>0</v>
      </c>
      <c r="D116" s="332" t="s">
        <v>927</v>
      </c>
      <c r="E116" s="50"/>
      <c r="F116" s="330">
        <f t="shared" si="6"/>
        <v>0</v>
      </c>
      <c r="G116" s="330" t="str">
        <f t="shared" si="7"/>
        <v/>
      </c>
      <c r="I116" s="25"/>
      <c r="J116" s="25"/>
      <c r="K116" s="25"/>
      <c r="L116" s="42" t="s">
        <v>1260</v>
      </c>
      <c r="M116" s="23"/>
      <c r="N116" s="23"/>
    </row>
    <row r="117" spans="1:14" s="60" customFormat="1" x14ac:dyDescent="0.25">
      <c r="A117" s="25" t="s">
        <v>160</v>
      </c>
      <c r="B117" s="42" t="s">
        <v>165</v>
      </c>
      <c r="C117" s="332">
        <v>0</v>
      </c>
      <c r="D117" s="332" t="s">
        <v>927</v>
      </c>
      <c r="E117" s="42"/>
      <c r="F117" s="330">
        <f t="shared" si="6"/>
        <v>0</v>
      </c>
      <c r="G117" s="330" t="str">
        <f t="shared" si="7"/>
        <v/>
      </c>
      <c r="I117" s="25"/>
      <c r="J117" s="25"/>
      <c r="K117" s="25"/>
      <c r="L117" s="42" t="s">
        <v>165</v>
      </c>
      <c r="M117" s="23"/>
      <c r="N117" s="23"/>
    </row>
    <row r="118" spans="1:14" x14ac:dyDescent="0.25">
      <c r="A118" s="25" t="s">
        <v>161</v>
      </c>
      <c r="B118" s="42" t="s">
        <v>167</v>
      </c>
      <c r="C118" s="332">
        <v>0</v>
      </c>
      <c r="D118" s="332" t="s">
        <v>927</v>
      </c>
      <c r="E118" s="42"/>
      <c r="F118" s="330">
        <f t="shared" si="6"/>
        <v>0</v>
      </c>
      <c r="G118" s="330" t="str">
        <f t="shared" si="7"/>
        <v/>
      </c>
      <c r="L118" s="42" t="s">
        <v>167</v>
      </c>
      <c r="M118" s="23"/>
    </row>
    <row r="119" spans="1:14" x14ac:dyDescent="0.25">
      <c r="A119" s="25" t="s">
        <v>162</v>
      </c>
      <c r="B119" s="42" t="s">
        <v>1261</v>
      </c>
      <c r="C119" s="332">
        <v>0</v>
      </c>
      <c r="D119" s="332" t="s">
        <v>927</v>
      </c>
      <c r="E119" s="42"/>
      <c r="F119" s="330">
        <f t="shared" si="6"/>
        <v>0</v>
      </c>
      <c r="G119" s="330" t="str">
        <f t="shared" si="7"/>
        <v/>
      </c>
      <c r="L119" s="42" t="s">
        <v>1261</v>
      </c>
      <c r="M119" s="23"/>
    </row>
    <row r="120" spans="1:14" x14ac:dyDescent="0.25">
      <c r="A120" s="25" t="s">
        <v>164</v>
      </c>
      <c r="B120" s="42" t="s">
        <v>169</v>
      </c>
      <c r="C120" s="332">
        <v>0</v>
      </c>
      <c r="D120" s="332" t="s">
        <v>927</v>
      </c>
      <c r="E120" s="42"/>
      <c r="F120" s="330">
        <f t="shared" si="6"/>
        <v>0</v>
      </c>
      <c r="G120" s="330" t="str">
        <f t="shared" si="7"/>
        <v/>
      </c>
      <c r="L120" s="42" t="s">
        <v>169</v>
      </c>
      <c r="M120" s="23"/>
    </row>
    <row r="121" spans="1:14" x14ac:dyDescent="0.25">
      <c r="A121" s="25" t="s">
        <v>166</v>
      </c>
      <c r="B121" s="42" t="s">
        <v>1268</v>
      </c>
      <c r="C121" s="332">
        <v>0</v>
      </c>
      <c r="D121" s="332" t="s">
        <v>927</v>
      </c>
      <c r="E121" s="42"/>
      <c r="F121" s="330">
        <f t="shared" ref="F121" si="8">IF($C$129=0,"",IF(C121="[for completion]","",IF(C121="","",C121/$C$129)))</f>
        <v>0</v>
      </c>
      <c r="G121" s="330" t="str">
        <f t="shared" ref="G121" si="9">IF($D$129=0,"",IF(D121="[for completion]","",IF(D121="","",D121/$D$129)))</f>
        <v/>
      </c>
      <c r="L121" s="42"/>
      <c r="M121" s="23"/>
    </row>
    <row r="122" spans="1:14" x14ac:dyDescent="0.25">
      <c r="A122" s="25" t="s">
        <v>168</v>
      </c>
      <c r="B122" s="42" t="s">
        <v>171</v>
      </c>
      <c r="C122" s="332">
        <v>0</v>
      </c>
      <c r="D122" s="332" t="s">
        <v>927</v>
      </c>
      <c r="E122" s="42"/>
      <c r="F122" s="330">
        <f t="shared" si="6"/>
        <v>0</v>
      </c>
      <c r="G122" s="330" t="str">
        <f t="shared" si="7"/>
        <v/>
      </c>
      <c r="L122" s="42" t="s">
        <v>171</v>
      </c>
      <c r="M122" s="23"/>
    </row>
    <row r="123" spans="1:14" x14ac:dyDescent="0.25">
      <c r="A123" s="25" t="s">
        <v>170</v>
      </c>
      <c r="B123" s="42" t="s">
        <v>158</v>
      </c>
      <c r="C123" s="332">
        <v>0</v>
      </c>
      <c r="D123" s="332" t="s">
        <v>927</v>
      </c>
      <c r="E123" s="42"/>
      <c r="F123" s="330">
        <f t="shared" si="6"/>
        <v>0</v>
      </c>
      <c r="G123" s="330" t="str">
        <f t="shared" si="7"/>
        <v/>
      </c>
      <c r="L123" s="42" t="s">
        <v>158</v>
      </c>
      <c r="M123" s="23"/>
    </row>
    <row r="124" spans="1:14" x14ac:dyDescent="0.25">
      <c r="A124" s="25" t="s">
        <v>172</v>
      </c>
      <c r="B124" s="135" t="s">
        <v>1263</v>
      </c>
      <c r="C124" s="332">
        <v>0</v>
      </c>
      <c r="D124" s="332" t="s">
        <v>927</v>
      </c>
      <c r="E124" s="42"/>
      <c r="F124" s="330">
        <f t="shared" si="6"/>
        <v>0</v>
      </c>
      <c r="G124" s="330" t="str">
        <f t="shared" si="7"/>
        <v/>
      </c>
      <c r="L124" s="135" t="s">
        <v>1263</v>
      </c>
      <c r="M124" s="23"/>
    </row>
    <row r="125" spans="1:14" x14ac:dyDescent="0.25">
      <c r="A125" s="25" t="s">
        <v>174</v>
      </c>
      <c r="B125" s="42" t="s">
        <v>173</v>
      </c>
      <c r="C125" s="332">
        <v>0</v>
      </c>
      <c r="D125" s="332" t="s">
        <v>927</v>
      </c>
      <c r="E125" s="42"/>
      <c r="F125" s="330">
        <f t="shared" si="6"/>
        <v>0</v>
      </c>
      <c r="G125" s="330" t="str">
        <f t="shared" si="7"/>
        <v/>
      </c>
      <c r="L125" s="42" t="s">
        <v>173</v>
      </c>
      <c r="M125" s="23"/>
    </row>
    <row r="126" spans="1:14" x14ac:dyDescent="0.25">
      <c r="A126" s="25" t="s">
        <v>176</v>
      </c>
      <c r="B126" s="42" t="s">
        <v>175</v>
      </c>
      <c r="C126" s="332">
        <v>0</v>
      </c>
      <c r="D126" s="332" t="s">
        <v>927</v>
      </c>
      <c r="E126" s="42"/>
      <c r="F126" s="330">
        <f t="shared" si="6"/>
        <v>0</v>
      </c>
      <c r="G126" s="330" t="str">
        <f t="shared" si="7"/>
        <v/>
      </c>
      <c r="H126" s="54"/>
      <c r="L126" s="42" t="s">
        <v>175</v>
      </c>
      <c r="M126" s="23"/>
    </row>
    <row r="127" spans="1:14" x14ac:dyDescent="0.25">
      <c r="A127" s="25" t="s">
        <v>177</v>
      </c>
      <c r="B127" s="42" t="s">
        <v>1262</v>
      </c>
      <c r="C127" s="332">
        <v>0</v>
      </c>
      <c r="D127" s="332" t="s">
        <v>927</v>
      </c>
      <c r="E127" s="42"/>
      <c r="F127" s="330">
        <f t="shared" ref="F127" si="10">IF($C$129=0,"",IF(C127="[for completion]","",IF(C127="","",C127/$C$129)))</f>
        <v>0</v>
      </c>
      <c r="G127" s="330" t="str">
        <f t="shared" ref="G127" si="11">IF($D$129=0,"",IF(D127="[for completion]","",IF(D127="","",D127/$D$129)))</f>
        <v/>
      </c>
      <c r="H127" s="23"/>
      <c r="L127" s="42" t="s">
        <v>1262</v>
      </c>
      <c r="M127" s="23"/>
    </row>
    <row r="128" spans="1:14" x14ac:dyDescent="0.25">
      <c r="A128" s="25" t="s">
        <v>1264</v>
      </c>
      <c r="B128" s="42" t="s">
        <v>92</v>
      </c>
      <c r="C128" s="332">
        <v>0</v>
      </c>
      <c r="D128" s="332" t="s">
        <v>927</v>
      </c>
      <c r="E128" s="42"/>
      <c r="F128" s="330">
        <f t="shared" si="6"/>
        <v>0</v>
      </c>
      <c r="G128" s="330" t="str">
        <f t="shared" si="7"/>
        <v/>
      </c>
      <c r="H128" s="23"/>
      <c r="L128" s="23"/>
      <c r="M128" s="23"/>
    </row>
    <row r="129" spans="1:14" x14ac:dyDescent="0.25">
      <c r="A129" s="25" t="s">
        <v>1267</v>
      </c>
      <c r="B129" s="58" t="s">
        <v>94</v>
      </c>
      <c r="C129" s="144">
        <f>SUM(C112:C128)</f>
        <v>23931.945520749712</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Templ'!D26+'D. Nat Trans Templ'!D28+'D. Nat Trans Templ'!D33+'D. Nat Trans Templ'!D36)/1000000</f>
        <v>8068.3058000000001</v>
      </c>
      <c r="D138" s="332" t="s">
        <v>927</v>
      </c>
      <c r="E138" s="50"/>
      <c r="F138" s="330">
        <f>IF($C$155=0,"",IF(C138="[for completion]","",IF(C138="","",C138/$C$155)))</f>
        <v>0.43980807084596857</v>
      </c>
      <c r="G138" s="330"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Templ'!D25+'D. Nat Trans Templ'!D32)/1000000</f>
        <v>1382.47</v>
      </c>
      <c r="D139" s="332" t="s">
        <v>927</v>
      </c>
      <c r="E139" s="50"/>
      <c r="F139" s="330">
        <f t="shared" ref="F139:F146" si="13">IF($C$155=0,"",IF(C139="[for completion]","",IF(C139="","",C139/$C$155)))</f>
        <v>7.535924874121977E-2</v>
      </c>
      <c r="G139" s="330"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2" t="s">
        <v>927</v>
      </c>
      <c r="E140" s="50"/>
      <c r="F140" s="330">
        <f t="shared" si="13"/>
        <v>0</v>
      </c>
      <c r="G140" s="330" t="str">
        <f t="shared" si="14"/>
        <v/>
      </c>
      <c r="H140" s="23"/>
      <c r="I140" s="25"/>
      <c r="J140" s="25"/>
      <c r="K140" s="25"/>
      <c r="L140" s="23"/>
      <c r="M140" s="23"/>
      <c r="N140" s="23"/>
    </row>
    <row r="141" spans="1:14" s="60" customFormat="1" x14ac:dyDescent="0.25">
      <c r="A141" s="25" t="s">
        <v>189</v>
      </c>
      <c r="B141" s="42" t="s">
        <v>1259</v>
      </c>
      <c r="C141" s="144">
        <v>0</v>
      </c>
      <c r="D141" s="332" t="s">
        <v>927</v>
      </c>
      <c r="E141" s="50"/>
      <c r="F141" s="330">
        <f t="shared" si="13"/>
        <v>0</v>
      </c>
      <c r="G141" s="330" t="str">
        <f t="shared" si="14"/>
        <v/>
      </c>
      <c r="H141" s="23"/>
      <c r="I141" s="25"/>
      <c r="J141" s="25"/>
      <c r="K141" s="25"/>
      <c r="L141" s="23"/>
      <c r="M141" s="23"/>
      <c r="N141" s="23"/>
    </row>
    <row r="142" spans="1:14" s="60" customFormat="1" x14ac:dyDescent="0.25">
      <c r="A142" s="25" t="s">
        <v>190</v>
      </c>
      <c r="B142" s="42" t="s">
        <v>1260</v>
      </c>
      <c r="C142" s="144">
        <f>('D. Nat Trans Templ'!D24+'D. Nat Trans Templ'!D34)/1000000</f>
        <v>797.29</v>
      </c>
      <c r="D142" s="332" t="s">
        <v>927</v>
      </c>
      <c r="E142" s="50"/>
      <c r="F142" s="330">
        <f t="shared" si="13"/>
        <v>4.3460744485512959E-2</v>
      </c>
      <c r="G142" s="330" t="str">
        <f t="shared" si="14"/>
        <v/>
      </c>
      <c r="H142" s="23"/>
      <c r="I142" s="25"/>
      <c r="J142" s="25"/>
      <c r="K142" s="25"/>
      <c r="L142" s="23"/>
      <c r="M142" s="23"/>
      <c r="N142" s="23"/>
    </row>
    <row r="143" spans="1:14" s="60" customFormat="1" x14ac:dyDescent="0.25">
      <c r="A143" s="25" t="s">
        <v>191</v>
      </c>
      <c r="B143" s="42" t="s">
        <v>165</v>
      </c>
      <c r="C143" s="144">
        <v>0</v>
      </c>
      <c r="D143" s="332" t="s">
        <v>927</v>
      </c>
      <c r="E143" s="42"/>
      <c r="F143" s="330">
        <f t="shared" si="13"/>
        <v>0</v>
      </c>
      <c r="G143" s="330" t="str">
        <f t="shared" si="14"/>
        <v/>
      </c>
      <c r="H143" s="23"/>
      <c r="I143" s="25"/>
      <c r="J143" s="25"/>
      <c r="K143" s="25"/>
      <c r="L143" s="23"/>
      <c r="M143" s="23"/>
      <c r="N143" s="23"/>
    </row>
    <row r="144" spans="1:14" x14ac:dyDescent="0.25">
      <c r="A144" s="25" t="s">
        <v>192</v>
      </c>
      <c r="B144" s="42" t="s">
        <v>167</v>
      </c>
      <c r="C144" s="144">
        <v>0</v>
      </c>
      <c r="D144" s="332" t="s">
        <v>927</v>
      </c>
      <c r="E144" s="42"/>
      <c r="F144" s="330">
        <f t="shared" si="13"/>
        <v>0</v>
      </c>
      <c r="G144" s="330" t="str">
        <f t="shared" si="14"/>
        <v/>
      </c>
      <c r="H144" s="23"/>
      <c r="L144" s="23"/>
      <c r="M144" s="23"/>
    </row>
    <row r="145" spans="1:13" x14ac:dyDescent="0.25">
      <c r="A145" s="25" t="s">
        <v>193</v>
      </c>
      <c r="B145" s="42" t="s">
        <v>1261</v>
      </c>
      <c r="C145" s="144">
        <f>('D. Nat Trans Templ'!D27+'D. Nat Trans Templ'!D29+'D. Nat Trans Templ'!D30)/1000000</f>
        <v>2034.79</v>
      </c>
      <c r="D145" s="332" t="s">
        <v>927</v>
      </c>
      <c r="E145" s="42"/>
      <c r="F145" s="330">
        <f t="shared" si="13"/>
        <v>0.11091759368821498</v>
      </c>
      <c r="G145" s="330" t="str">
        <f t="shared" si="14"/>
        <v/>
      </c>
      <c r="H145" s="23"/>
      <c r="L145" s="23"/>
      <c r="M145" s="23"/>
    </row>
    <row r="146" spans="1:13" x14ac:dyDescent="0.25">
      <c r="A146" s="25" t="s">
        <v>194</v>
      </c>
      <c r="B146" s="42" t="s">
        <v>169</v>
      </c>
      <c r="C146" s="144">
        <v>0</v>
      </c>
      <c r="D146" s="332" t="s">
        <v>927</v>
      </c>
      <c r="E146" s="42"/>
      <c r="F146" s="330">
        <f t="shared" si="13"/>
        <v>0</v>
      </c>
      <c r="G146" s="330" t="str">
        <f t="shared" si="14"/>
        <v/>
      </c>
      <c r="H146" s="23"/>
      <c r="L146" s="23"/>
      <c r="M146" s="23"/>
    </row>
    <row r="147" spans="1:13" x14ac:dyDescent="0.25">
      <c r="A147" s="25" t="s">
        <v>195</v>
      </c>
      <c r="B147" s="42" t="s">
        <v>1268</v>
      </c>
      <c r="C147" s="144">
        <v>0</v>
      </c>
      <c r="D147" s="332" t="s">
        <v>927</v>
      </c>
      <c r="E147" s="42"/>
      <c r="F147" s="330">
        <f t="shared" ref="F147" si="15">IF($C$155=0,"",IF(C147="[for completion]","",IF(C147="","",C147/$C$155)))</f>
        <v>0</v>
      </c>
      <c r="G147" s="330" t="str">
        <f t="shared" ref="G147" si="16">IF($D$155=0,"",IF(D147="[for completion]","",IF(D147="","",D147/$D$155)))</f>
        <v/>
      </c>
      <c r="H147" s="23"/>
      <c r="L147" s="23"/>
      <c r="M147" s="23"/>
    </row>
    <row r="148" spans="1:13" x14ac:dyDescent="0.25">
      <c r="A148" s="25" t="s">
        <v>196</v>
      </c>
      <c r="B148" s="42" t="s">
        <v>171</v>
      </c>
      <c r="C148" s="144">
        <v>0</v>
      </c>
      <c r="D148" s="332" t="s">
        <v>927</v>
      </c>
      <c r="E148" s="42"/>
      <c r="F148" s="330">
        <f t="shared" ref="F148:F154" si="17">IF($C$155=0,"",IF(C148="[for completion]","",IF(C148="","",C148/$C$155)))</f>
        <v>0</v>
      </c>
      <c r="G148" s="330" t="str">
        <f t="shared" ref="G148:G154" si="18">IF($D$155=0,"",IF(D148="[for completion]","",IF(D148="","",D148/$D$155)))</f>
        <v/>
      </c>
      <c r="H148" s="23"/>
      <c r="L148" s="23"/>
      <c r="M148" s="23"/>
    </row>
    <row r="149" spans="1:13" x14ac:dyDescent="0.25">
      <c r="A149" s="25" t="s">
        <v>197</v>
      </c>
      <c r="B149" s="42" t="s">
        <v>158</v>
      </c>
      <c r="C149" s="144">
        <v>0</v>
      </c>
      <c r="D149" s="332" t="s">
        <v>927</v>
      </c>
      <c r="E149" s="42"/>
      <c r="F149" s="330">
        <f t="shared" si="17"/>
        <v>0</v>
      </c>
      <c r="G149" s="330" t="str">
        <f t="shared" si="18"/>
        <v/>
      </c>
      <c r="H149" s="23"/>
      <c r="L149" s="23"/>
      <c r="M149" s="23"/>
    </row>
    <row r="150" spans="1:13" x14ac:dyDescent="0.25">
      <c r="A150" s="25" t="s">
        <v>198</v>
      </c>
      <c r="B150" s="135" t="s">
        <v>1263</v>
      </c>
      <c r="C150" s="144">
        <v>0</v>
      </c>
      <c r="D150" s="332" t="s">
        <v>927</v>
      </c>
      <c r="E150" s="42"/>
      <c r="F150" s="330">
        <f t="shared" si="17"/>
        <v>0</v>
      </c>
      <c r="G150" s="330" t="str">
        <f t="shared" si="18"/>
        <v/>
      </c>
      <c r="H150" s="23"/>
      <c r="L150" s="23"/>
      <c r="M150" s="23"/>
    </row>
    <row r="151" spans="1:13" x14ac:dyDescent="0.25">
      <c r="A151" s="25" t="s">
        <v>199</v>
      </c>
      <c r="B151" s="42" t="s">
        <v>173</v>
      </c>
      <c r="C151" s="144">
        <v>0</v>
      </c>
      <c r="D151" s="332" t="s">
        <v>927</v>
      </c>
      <c r="E151" s="42"/>
      <c r="F151" s="330">
        <f t="shared" si="17"/>
        <v>0</v>
      </c>
      <c r="G151" s="330" t="str">
        <f t="shared" si="18"/>
        <v/>
      </c>
      <c r="H151" s="23"/>
      <c r="L151" s="23"/>
      <c r="M151" s="23"/>
    </row>
    <row r="152" spans="1:13" x14ac:dyDescent="0.25">
      <c r="A152" s="25" t="s">
        <v>200</v>
      </c>
      <c r="B152" s="42" t="s">
        <v>175</v>
      </c>
      <c r="C152" s="144">
        <v>0</v>
      </c>
      <c r="D152" s="332" t="s">
        <v>927</v>
      </c>
      <c r="E152" s="42"/>
      <c r="F152" s="330">
        <f t="shared" si="17"/>
        <v>0</v>
      </c>
      <c r="G152" s="330" t="str">
        <f t="shared" si="18"/>
        <v/>
      </c>
      <c r="H152" s="23"/>
      <c r="L152" s="23"/>
      <c r="M152" s="23"/>
    </row>
    <row r="153" spans="1:13" x14ac:dyDescent="0.25">
      <c r="A153" s="25" t="s">
        <v>201</v>
      </c>
      <c r="B153" s="42" t="s">
        <v>1262</v>
      </c>
      <c r="C153" s="144">
        <f>('D. Nat Trans Templ'!D23+'D. Nat Trans Templ'!D31+'D. Nat Trans Templ'!D35)/1000000</f>
        <v>6062.2049999999999</v>
      </c>
      <c r="D153" s="332" t="s">
        <v>927</v>
      </c>
      <c r="E153" s="42"/>
      <c r="F153" s="330">
        <f t="shared" si="17"/>
        <v>0.33045434223908376</v>
      </c>
      <c r="G153" s="330" t="str">
        <f t="shared" si="18"/>
        <v/>
      </c>
      <c r="H153" s="23"/>
      <c r="L153" s="23"/>
      <c r="M153" s="23"/>
    </row>
    <row r="154" spans="1:13" x14ac:dyDescent="0.25">
      <c r="A154" s="25" t="s">
        <v>1265</v>
      </c>
      <c r="B154" s="42" t="s">
        <v>92</v>
      </c>
      <c r="C154" s="144">
        <v>0</v>
      </c>
      <c r="D154" s="332" t="s">
        <v>927</v>
      </c>
      <c r="E154" s="42"/>
      <c r="F154" s="330">
        <f t="shared" si="17"/>
        <v>0</v>
      </c>
      <c r="G154" s="330" t="str">
        <f t="shared" si="18"/>
        <v/>
      </c>
      <c r="H154" s="23"/>
      <c r="L154" s="23"/>
      <c r="M154" s="23"/>
    </row>
    <row r="155" spans="1:13" x14ac:dyDescent="0.25">
      <c r="A155" s="25" t="s">
        <v>1269</v>
      </c>
      <c r="B155" s="58" t="s">
        <v>94</v>
      </c>
      <c r="C155" s="144">
        <f>SUM(C138:C154)</f>
        <v>18345.060799999999</v>
      </c>
      <c r="D155" s="144">
        <f>SUM(D138:D154)</f>
        <v>0</v>
      </c>
      <c r="E155" s="42"/>
      <c r="F155" s="140">
        <f>SUM(F138:F154)</f>
        <v>1</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Templ'!$H$20:$H$37,"Fixed",'D. Nat Trans Templ'!$D$20:$D$37)/1000000</f>
        <v>15919.7808</v>
      </c>
      <c r="D164" s="332" t="s">
        <v>927</v>
      </c>
      <c r="E164" s="62"/>
      <c r="F164" s="137">
        <f>IF($C$167=0,"",IF(C164="[for completion]","",IF(C164="","",C164/$C$167)))</f>
        <v>0.86779656789145121</v>
      </c>
      <c r="G164" s="137" t="str">
        <f>IF($D$167=0,"",IF(D164="[for completion]","",IF(D164="","",D164/$D$167)))</f>
        <v/>
      </c>
      <c r="H164" s="23"/>
      <c r="L164" s="23"/>
      <c r="M164" s="23"/>
    </row>
    <row r="165" spans="1:13" x14ac:dyDescent="0.25">
      <c r="A165" s="25" t="s">
        <v>213</v>
      </c>
      <c r="B165" s="23" t="s">
        <v>214</v>
      </c>
      <c r="C165" s="332">
        <f>SUMIF('D. Nat Trans Templ'!$H$20:$H$37,"Floating",'D. Nat Trans Templ'!$D$20:$D$37)/1000000</f>
        <v>2425.2800000000002</v>
      </c>
      <c r="D165" s="332" t="s">
        <v>927</v>
      </c>
      <c r="E165" s="62"/>
      <c r="F165" s="137">
        <f t="shared" ref="F165:F166" si="21">IF($C$167=0,"",IF(C165="[for completion]","",IF(C165="","",C165/$C$167)))</f>
        <v>0.13220343210854882</v>
      </c>
      <c r="G165" s="137" t="str">
        <f t="shared" ref="G165:G166" si="22">IF($D$167=0,"",IF(D165="[for completion]","",IF(D165="","",D165/$D$167)))</f>
        <v/>
      </c>
      <c r="H165" s="23"/>
      <c r="L165" s="23"/>
      <c r="M165" s="23"/>
    </row>
    <row r="166" spans="1:13" x14ac:dyDescent="0.25">
      <c r="A166" s="25" t="s">
        <v>215</v>
      </c>
      <c r="B166" s="23" t="s">
        <v>92</v>
      </c>
      <c r="C166" s="332">
        <v>0</v>
      </c>
      <c r="D166" s="332" t="s">
        <v>927</v>
      </c>
      <c r="E166" s="62"/>
      <c r="F166" s="137">
        <f t="shared" si="21"/>
        <v>0</v>
      </c>
      <c r="G166" s="137" t="str">
        <f t="shared" si="22"/>
        <v/>
      </c>
      <c r="H166" s="23"/>
      <c r="L166" s="23"/>
      <c r="M166" s="23"/>
    </row>
    <row r="167" spans="1:13" x14ac:dyDescent="0.25">
      <c r="A167" s="25" t="s">
        <v>216</v>
      </c>
      <c r="B167" s="63" t="s">
        <v>94</v>
      </c>
      <c r="C167" s="332">
        <f>SUM(C164:C166)</f>
        <v>18345.060799999999</v>
      </c>
      <c r="D167" s="332">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3">IF($C$179=0,"",IF(C177="[for completion]","",C177/$C$179))</f>
        <v/>
      </c>
      <c r="G177" s="50"/>
      <c r="H177" s="23"/>
      <c r="L177" s="23"/>
      <c r="M177" s="23"/>
    </row>
    <row r="178" spans="1:13" x14ac:dyDescent="0.25">
      <c r="A178" s="25" t="s">
        <v>230</v>
      </c>
      <c r="B178" s="42" t="s">
        <v>92</v>
      </c>
      <c r="C178" s="332">
        <v>0</v>
      </c>
      <c r="E178" s="52"/>
      <c r="F178" s="50" t="str">
        <f t="shared" si="23"/>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4">IF($C$208=0,"",IF(C193="[for completion]","",C193/$C$208))</f>
        <v/>
      </c>
      <c r="G193" s="50"/>
      <c r="H193" s="23"/>
      <c r="L193" s="23"/>
      <c r="M193" s="23"/>
    </row>
    <row r="194" spans="1:13" x14ac:dyDescent="0.25">
      <c r="A194" s="25" t="s">
        <v>246</v>
      </c>
      <c r="B194" s="42" t="s">
        <v>247</v>
      </c>
      <c r="C194" s="332">
        <v>0</v>
      </c>
      <c r="E194" s="52"/>
      <c r="F194" s="137" t="str">
        <f t="shared" si="24"/>
        <v/>
      </c>
      <c r="G194" s="52"/>
      <c r="H194" s="23"/>
      <c r="L194" s="23"/>
      <c r="M194" s="23"/>
    </row>
    <row r="195" spans="1:13" x14ac:dyDescent="0.25">
      <c r="A195" s="25" t="s">
        <v>248</v>
      </c>
      <c r="B195" s="42" t="s">
        <v>249</v>
      </c>
      <c r="C195" s="332">
        <v>0</v>
      </c>
      <c r="E195" s="52"/>
      <c r="F195" s="137" t="str">
        <f t="shared" si="24"/>
        <v/>
      </c>
      <c r="G195" s="52"/>
      <c r="H195" s="23"/>
      <c r="L195" s="23"/>
      <c r="M195" s="23"/>
    </row>
    <row r="196" spans="1:13" x14ac:dyDescent="0.25">
      <c r="A196" s="25" t="s">
        <v>250</v>
      </c>
      <c r="B196" s="42" t="s">
        <v>251</v>
      </c>
      <c r="C196" s="332">
        <v>0</v>
      </c>
      <c r="E196" s="52"/>
      <c r="F196" s="137" t="str">
        <f t="shared" si="24"/>
        <v/>
      </c>
      <c r="G196" s="52"/>
      <c r="H196" s="23"/>
      <c r="L196" s="23"/>
      <c r="M196" s="23"/>
    </row>
    <row r="197" spans="1:13" x14ac:dyDescent="0.25">
      <c r="A197" s="25" t="s">
        <v>252</v>
      </c>
      <c r="B197" s="42" t="s">
        <v>253</v>
      </c>
      <c r="C197" s="332">
        <v>0</v>
      </c>
      <c r="E197" s="52"/>
      <c r="F197" s="137" t="str">
        <f t="shared" si="24"/>
        <v/>
      </c>
      <c r="G197" s="52"/>
      <c r="H197" s="23"/>
      <c r="L197" s="23"/>
      <c r="M197" s="23"/>
    </row>
    <row r="198" spans="1:13" x14ac:dyDescent="0.25">
      <c r="A198" s="25" t="s">
        <v>254</v>
      </c>
      <c r="B198" s="42" t="s">
        <v>255</v>
      </c>
      <c r="C198" s="332">
        <v>0</v>
      </c>
      <c r="E198" s="52"/>
      <c r="F198" s="137" t="str">
        <f t="shared" si="24"/>
        <v/>
      </c>
      <c r="G198" s="52"/>
      <c r="H198" s="23"/>
      <c r="L198" s="23"/>
      <c r="M198" s="23"/>
    </row>
    <row r="199" spans="1:13" x14ac:dyDescent="0.25">
      <c r="A199" s="25" t="s">
        <v>256</v>
      </c>
      <c r="B199" s="42" t="s">
        <v>257</v>
      </c>
      <c r="C199" s="332">
        <v>0</v>
      </c>
      <c r="E199" s="52"/>
      <c r="F199" s="137" t="str">
        <f t="shared" si="24"/>
        <v/>
      </c>
      <c r="G199" s="52"/>
      <c r="H199" s="23"/>
      <c r="L199" s="23"/>
      <c r="M199" s="23"/>
    </row>
    <row r="200" spans="1:13" x14ac:dyDescent="0.25">
      <c r="A200" s="25" t="s">
        <v>258</v>
      </c>
      <c r="B200" s="42" t="s">
        <v>12</v>
      </c>
      <c r="C200" s="332">
        <v>0</v>
      </c>
      <c r="E200" s="52"/>
      <c r="F200" s="137" t="str">
        <f t="shared" si="24"/>
        <v/>
      </c>
      <c r="G200" s="52"/>
      <c r="H200" s="23"/>
      <c r="L200" s="23"/>
      <c r="M200" s="23"/>
    </row>
    <row r="201" spans="1:13" x14ac:dyDescent="0.25">
      <c r="A201" s="25" t="s">
        <v>259</v>
      </c>
      <c r="B201" s="42" t="s">
        <v>260</v>
      </c>
      <c r="C201" s="332">
        <v>0</v>
      </c>
      <c r="E201" s="52"/>
      <c r="F201" s="137" t="str">
        <f t="shared" si="24"/>
        <v/>
      </c>
      <c r="G201" s="52"/>
      <c r="H201" s="23"/>
      <c r="L201" s="23"/>
      <c r="M201" s="23"/>
    </row>
    <row r="202" spans="1:13" x14ac:dyDescent="0.25">
      <c r="A202" s="25" t="s">
        <v>261</v>
      </c>
      <c r="B202" s="42" t="s">
        <v>262</v>
      </c>
      <c r="C202" s="332">
        <v>0</v>
      </c>
      <c r="E202" s="52"/>
      <c r="F202" s="137" t="str">
        <f t="shared" si="24"/>
        <v/>
      </c>
      <c r="G202" s="52"/>
      <c r="H202" s="23"/>
      <c r="L202" s="23"/>
      <c r="M202" s="23"/>
    </row>
    <row r="203" spans="1:13" x14ac:dyDescent="0.25">
      <c r="A203" s="25" t="s">
        <v>263</v>
      </c>
      <c r="B203" s="42" t="s">
        <v>264</v>
      </c>
      <c r="C203" s="332">
        <v>0</v>
      </c>
      <c r="E203" s="52"/>
      <c r="F203" s="137" t="str">
        <f t="shared" si="24"/>
        <v/>
      </c>
      <c r="G203" s="52"/>
      <c r="H203" s="23"/>
      <c r="L203" s="23"/>
      <c r="M203" s="23"/>
    </row>
    <row r="204" spans="1:13" x14ac:dyDescent="0.25">
      <c r="A204" s="25" t="s">
        <v>265</v>
      </c>
      <c r="B204" s="42" t="s">
        <v>266</v>
      </c>
      <c r="C204" s="332">
        <v>0</v>
      </c>
      <c r="E204" s="52"/>
      <c r="F204" s="137" t="str">
        <f t="shared" si="24"/>
        <v/>
      </c>
      <c r="G204" s="52"/>
      <c r="H204" s="23"/>
      <c r="L204" s="23"/>
      <c r="M204" s="23"/>
    </row>
    <row r="205" spans="1:13" x14ac:dyDescent="0.25">
      <c r="A205" s="25" t="s">
        <v>267</v>
      </c>
      <c r="B205" s="42" t="s">
        <v>268</v>
      </c>
      <c r="C205" s="332">
        <v>0</v>
      </c>
      <c r="E205" s="52"/>
      <c r="F205" s="137" t="str">
        <f t="shared" si="24"/>
        <v/>
      </c>
      <c r="G205" s="52"/>
      <c r="H205" s="23"/>
      <c r="L205" s="23"/>
      <c r="M205" s="23"/>
    </row>
    <row r="206" spans="1:13" x14ac:dyDescent="0.25">
      <c r="A206" s="25" t="s">
        <v>269</v>
      </c>
      <c r="B206" s="42" t="s">
        <v>92</v>
      </c>
      <c r="C206" s="332">
        <v>0</v>
      </c>
      <c r="E206" s="52"/>
      <c r="F206" s="137" t="str">
        <f t="shared" si="24"/>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2">
        <v>0</v>
      </c>
      <c r="E219" s="62"/>
      <c r="F219" s="137">
        <f t="shared" si="26"/>
        <v>0</v>
      </c>
      <c r="G219" s="137">
        <f t="shared" si="27"/>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1607</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1625</v>
      </c>
      <c r="E232" s="42"/>
      <c r="H232" s="23"/>
      <c r="L232" s="23"/>
      <c r="M232" s="23"/>
    </row>
    <row r="233" spans="1:14" x14ac:dyDescent="0.25">
      <c r="A233" s="25" t="s">
        <v>300</v>
      </c>
      <c r="B233" s="65" t="s">
        <v>301</v>
      </c>
      <c r="C233" s="102" t="s">
        <v>1625</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Templ'!E413+'D. Nat Trans Templ'!E414+'D. Nat Trans Templ'!E415+'D. Nat Trans Templ'!E416+'D. Nat Trans Templ'!E417+'D. Nat Trans Templ'!E418)/1000000</f>
        <v>23931.945520750072</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23931.945520750072</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Templ'!C413+'D. Nat Trans Templ'!C414+'D. Nat Trans Templ'!C415+'D. Nat Trans Templ'!C416+'D. Nat Trans Templ'!C417+'D. Nat Trans Templ'!C418)</f>
        <v>95130</v>
      </c>
      <c r="D28" s="332">
        <v>0</v>
      </c>
      <c r="F28" s="332">
        <f>C28+D28</f>
        <v>95130</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1.1768482556330714E-3</v>
      </c>
      <c r="D36" s="137">
        <v>0</v>
      </c>
      <c r="F36" s="137">
        <f>C36+D36</f>
        <v>1.1768482556330714E-3</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1626</v>
      </c>
      <c r="C99" s="137">
        <v>0.11587345524021882</v>
      </c>
      <c r="D99" s="137">
        <v>0</v>
      </c>
      <c r="E99" s="137"/>
      <c r="F99" s="137">
        <f>C99+D99</f>
        <v>0.11587345524021882</v>
      </c>
      <c r="G99" s="102"/>
    </row>
    <row r="100" spans="1:7" x14ac:dyDescent="0.25">
      <c r="A100" s="102" t="s">
        <v>589</v>
      </c>
      <c r="B100" s="123" t="s">
        <v>1574</v>
      </c>
      <c r="C100" s="137">
        <v>0.16721083647338122</v>
      </c>
      <c r="D100" s="137">
        <v>0</v>
      </c>
      <c r="E100" s="137"/>
      <c r="F100" s="137">
        <f t="shared" ref="F100:F108" si="1">C100+D100</f>
        <v>0.16721083647338122</v>
      </c>
      <c r="G100" s="102"/>
    </row>
    <row r="101" spans="1:7" x14ac:dyDescent="0.25">
      <c r="A101" s="102" t="s">
        <v>590</v>
      </c>
      <c r="B101" s="123" t="s">
        <v>1627</v>
      </c>
      <c r="C101" s="137">
        <v>1.5863064615488108E-2</v>
      </c>
      <c r="D101" s="137">
        <v>0</v>
      </c>
      <c r="E101" s="137"/>
      <c r="F101" s="137">
        <f t="shared" si="1"/>
        <v>1.5863064615488108E-2</v>
      </c>
      <c r="G101" s="102"/>
    </row>
    <row r="102" spans="1:7" x14ac:dyDescent="0.25">
      <c r="A102" s="102" t="s">
        <v>591</v>
      </c>
      <c r="B102" s="123" t="s">
        <v>1628</v>
      </c>
      <c r="C102" s="137">
        <v>9.3255935237899039E-3</v>
      </c>
      <c r="D102" s="137">
        <v>0</v>
      </c>
      <c r="E102" s="137"/>
      <c r="F102" s="137">
        <f t="shared" si="1"/>
        <v>9.3255935237899039E-3</v>
      </c>
      <c r="G102" s="102"/>
    </row>
    <row r="103" spans="1:7" x14ac:dyDescent="0.25">
      <c r="A103" s="102" t="s">
        <v>592</v>
      </c>
      <c r="B103" s="123" t="s">
        <v>1629</v>
      </c>
      <c r="C103" s="137">
        <v>1.7806682561203015E-2</v>
      </c>
      <c r="D103" s="137">
        <v>0</v>
      </c>
      <c r="E103" s="137"/>
      <c r="F103" s="137">
        <f t="shared" si="1"/>
        <v>1.7806682561203015E-2</v>
      </c>
      <c r="G103" s="102"/>
    </row>
    <row r="104" spans="1:7" x14ac:dyDescent="0.25">
      <c r="A104" s="102" t="s">
        <v>593</v>
      </c>
      <c r="B104" s="123" t="s">
        <v>1630</v>
      </c>
      <c r="C104" s="137">
        <v>1.9602389461953643E-2</v>
      </c>
      <c r="D104" s="137">
        <v>0</v>
      </c>
      <c r="E104" s="137"/>
      <c r="F104" s="137">
        <f t="shared" si="1"/>
        <v>1.9602389461953643E-2</v>
      </c>
      <c r="G104" s="102"/>
    </row>
    <row r="105" spans="1:7" x14ac:dyDescent="0.25">
      <c r="A105" s="102" t="s">
        <v>594</v>
      </c>
      <c r="B105" s="123" t="s">
        <v>1576</v>
      </c>
      <c r="C105" s="137">
        <v>0.56555769123888033</v>
      </c>
      <c r="D105" s="137">
        <v>0</v>
      </c>
      <c r="E105" s="137"/>
      <c r="F105" s="137">
        <f t="shared" si="1"/>
        <v>0.56555769123888033</v>
      </c>
      <c r="G105" s="102"/>
    </row>
    <row r="106" spans="1:7" x14ac:dyDescent="0.25">
      <c r="A106" s="102" t="s">
        <v>595</v>
      </c>
      <c r="B106" s="123" t="s">
        <v>1631</v>
      </c>
      <c r="C106" s="137">
        <v>3.578279671652708E-3</v>
      </c>
      <c r="D106" s="137">
        <v>0</v>
      </c>
      <c r="E106" s="137"/>
      <c r="F106" s="137">
        <f t="shared" si="1"/>
        <v>3.578279671652708E-3</v>
      </c>
      <c r="G106" s="102"/>
    </row>
    <row r="107" spans="1:7" x14ac:dyDescent="0.25">
      <c r="A107" s="102" t="s">
        <v>596</v>
      </c>
      <c r="B107" s="123" t="s">
        <v>1577</v>
      </c>
      <c r="C107" s="137">
        <v>6.5023084018420746E-2</v>
      </c>
      <c r="D107" s="137">
        <v>0</v>
      </c>
      <c r="E107" s="137"/>
      <c r="F107" s="137">
        <f t="shared" si="1"/>
        <v>6.5023084018420746E-2</v>
      </c>
      <c r="G107" s="102"/>
    </row>
    <row r="108" spans="1:7" x14ac:dyDescent="0.25">
      <c r="A108" s="102" t="s">
        <v>597</v>
      </c>
      <c r="B108" s="123" t="s">
        <v>1632</v>
      </c>
      <c r="C108" s="137">
        <v>2.0158923195011516E-2</v>
      </c>
      <c r="D108" s="137">
        <v>0</v>
      </c>
      <c r="E108" s="137"/>
      <c r="F108" s="137">
        <f t="shared" si="1"/>
        <v>2.0158923195011516E-2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Templ'!F378</f>
        <v>0.80932351849859152</v>
      </c>
      <c r="D150" s="137">
        <v>0</v>
      </c>
      <c r="E150" s="137"/>
      <c r="F150" s="137">
        <f>C150+D150</f>
        <v>0.80932351849859152</v>
      </c>
    </row>
    <row r="151" spans="1:7" x14ac:dyDescent="0.25">
      <c r="A151" s="102" t="s">
        <v>622</v>
      </c>
      <c r="B151" s="102" t="s">
        <v>623</v>
      </c>
      <c r="C151" s="137">
        <f>'D. Nat Trans Templ'!F379</f>
        <v>0.19067648150140845</v>
      </c>
      <c r="D151" s="137">
        <v>0</v>
      </c>
      <c r="E151" s="137"/>
      <c r="F151" s="137">
        <f t="shared" ref="F151:F152" si="2">C151+D151</f>
        <v>0.19067648150140845</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0</v>
      </c>
      <c r="D170" s="137">
        <v>0</v>
      </c>
      <c r="E170" s="137"/>
      <c r="F170" s="137">
        <f>C170+D170</f>
        <v>0</v>
      </c>
    </row>
    <row r="171" spans="1:7" x14ac:dyDescent="0.25">
      <c r="A171" s="102" t="s">
        <v>646</v>
      </c>
      <c r="B171" s="124" t="s">
        <v>647</v>
      </c>
      <c r="C171" s="137">
        <v>2.0780985282571128E-2</v>
      </c>
      <c r="D171" s="137">
        <v>0</v>
      </c>
      <c r="E171" s="137"/>
      <c r="F171" s="137">
        <f t="shared" ref="F171:F174" si="4">C171+D171</f>
        <v>2.0780985282571128E-2</v>
      </c>
    </row>
    <row r="172" spans="1:7" x14ac:dyDescent="0.25">
      <c r="A172" s="102" t="s">
        <v>648</v>
      </c>
      <c r="B172" s="124" t="s">
        <v>649</v>
      </c>
      <c r="C172" s="137">
        <v>0.31361181132944471</v>
      </c>
      <c r="D172" s="137">
        <v>0</v>
      </c>
      <c r="E172" s="137"/>
      <c r="F172" s="137">
        <f t="shared" si="4"/>
        <v>0.31361181132944471</v>
      </c>
    </row>
    <row r="173" spans="1:7" x14ac:dyDescent="0.25">
      <c r="A173" s="102" t="s">
        <v>650</v>
      </c>
      <c r="B173" s="124" t="s">
        <v>651</v>
      </c>
      <c r="C173" s="137">
        <v>0.48920935448014058</v>
      </c>
      <c r="D173" s="137">
        <v>0</v>
      </c>
      <c r="E173" s="137"/>
      <c r="F173" s="137">
        <f t="shared" si="4"/>
        <v>0.48920935448014058</v>
      </c>
    </row>
    <row r="174" spans="1:7" x14ac:dyDescent="0.25">
      <c r="A174" s="102" t="s">
        <v>652</v>
      </c>
      <c r="B174" s="124" t="s">
        <v>653</v>
      </c>
      <c r="C174" s="137">
        <v>0.17639784890784344</v>
      </c>
      <c r="D174" s="137">
        <v>0</v>
      </c>
      <c r="E174" s="137"/>
      <c r="F174" s="137">
        <f t="shared" si="4"/>
        <v>0.17639784890784344</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Templ'!I488/'D. Nat Trans Templ'!I489</f>
        <v>2.1514587046572217E-3</v>
      </c>
      <c r="D180" s="137">
        <v>0</v>
      </c>
      <c r="E180" s="138"/>
      <c r="F180" s="137">
        <f>C180+D180</f>
        <v>2.1514587046572217E-3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Templ'!D229/1000</f>
        <v>251.57096100861679</v>
      </c>
      <c r="D187" s="332">
        <f>'D. Nat Trans Templ'!D226</f>
        <v>95130</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1521</v>
      </c>
      <c r="C190" s="332">
        <f>'D. Nat Trans Templ'!E354/1000000</f>
        <v>1034.3584660999982</v>
      </c>
      <c r="D190" s="332">
        <f>'D. Nat Trans Templ'!C354</f>
        <v>16077</v>
      </c>
      <c r="E190" s="129"/>
      <c r="F190" s="331">
        <f>IF($C$214=0,"",IF(C190="[for completion]","",IF(C190="","",C190/$C$214)))</f>
        <v>4.3220826539286786E-2</v>
      </c>
      <c r="G190" s="331">
        <f>IF($D$214=0,"",IF(D190="[for completion]","",IF(D190="","",D190/$D$214)))</f>
        <v>0.16900031535793125</v>
      </c>
    </row>
    <row r="191" spans="1:7" x14ac:dyDescent="0.25">
      <c r="A191" s="102" t="s">
        <v>673</v>
      </c>
      <c r="B191" s="123" t="s">
        <v>1633</v>
      </c>
      <c r="C191" s="332">
        <f>('D. Nat Trans Templ'!E355+'D. Nat Trans Templ'!E356)/1000000</f>
        <v>4649.7770589600104</v>
      </c>
      <c r="D191" s="332">
        <f>'D. Nat Trans Templ'!C355+'D. Nat Trans Templ'!C356</f>
        <v>31023</v>
      </c>
      <c r="E191" s="129"/>
      <c r="F191" s="331">
        <f t="shared" ref="F191:F213" si="5">IF($C$214=0,"",IF(C191="[for completion]","",IF(C191="","",C191/$C$214)))</f>
        <v>0.19429164481961794</v>
      </c>
      <c r="G191" s="331">
        <f t="shared" ref="G191:G213" si="6">IF($D$214=0,"",IF(D191="[for completion]","",IF(D191="","",D191/$D$214)))</f>
        <v>0.32611163670766319</v>
      </c>
    </row>
    <row r="192" spans="1:7" x14ac:dyDescent="0.25">
      <c r="A192" s="102" t="s">
        <v>674</v>
      </c>
      <c r="B192" s="123" t="s">
        <v>1634</v>
      </c>
      <c r="C192" s="332">
        <f>('D. Nat Trans Templ'!E357+'D. Nat Trans Templ'!E358)/1000000</f>
        <v>5566.9569172100137</v>
      </c>
      <c r="D192" s="332">
        <f>'D. Nat Trans Templ'!C357+'D. Nat Trans Templ'!C358</f>
        <v>22650</v>
      </c>
      <c r="E192" s="129"/>
      <c r="F192" s="331">
        <f t="shared" si="5"/>
        <v>0.23261614532689048</v>
      </c>
      <c r="G192" s="331">
        <f t="shared" si="6"/>
        <v>0.23809523809523808</v>
      </c>
    </row>
    <row r="193" spans="1:7" x14ac:dyDescent="0.25">
      <c r="A193" s="102" t="s">
        <v>675</v>
      </c>
      <c r="B193" s="123" t="s">
        <v>1635</v>
      </c>
      <c r="C193" s="332">
        <f>('D. Nat Trans Templ'!E359+'D. Nat Trans Templ'!E360)/1000000</f>
        <v>3923.3635251899968</v>
      </c>
      <c r="D193" s="332">
        <f>'D. Nat Trans Templ'!C359+'D. Nat Trans Templ'!C360</f>
        <v>11396</v>
      </c>
      <c r="E193" s="129"/>
      <c r="F193" s="331">
        <f t="shared" si="5"/>
        <v>0.16393834432676074</v>
      </c>
      <c r="G193" s="331">
        <f t="shared" si="6"/>
        <v>0.11979396615158204</v>
      </c>
    </row>
    <row r="194" spans="1:7" x14ac:dyDescent="0.25">
      <c r="A194" s="102" t="s">
        <v>676</v>
      </c>
      <c r="B194" s="123" t="s">
        <v>1636</v>
      </c>
      <c r="C194" s="332">
        <f>('D. Nat Trans Templ'!E361+'D. Nat Trans Templ'!E362)/1000000</f>
        <v>2700.165958410003</v>
      </c>
      <c r="D194" s="332">
        <f>'D. Nat Trans Templ'!C361+'D. Nat Trans Templ'!C362</f>
        <v>6070</v>
      </c>
      <c r="E194" s="129"/>
      <c r="F194" s="331">
        <f t="shared" si="5"/>
        <v>0.11282684711399009</v>
      </c>
      <c r="G194" s="331">
        <f t="shared" si="6"/>
        <v>6.3807421423315469E-2</v>
      </c>
    </row>
    <row r="195" spans="1:7" x14ac:dyDescent="0.25">
      <c r="A195" s="102" t="s">
        <v>677</v>
      </c>
      <c r="B195" s="123" t="s">
        <v>1637</v>
      </c>
      <c r="C195" s="332">
        <f>('D. Nat Trans Templ'!E363+'D. Nat Trans Templ'!E364)/1000000</f>
        <v>1636.3848613000009</v>
      </c>
      <c r="D195" s="332">
        <f>'D. Nat Trans Templ'!C363+'D. Nat Trans Templ'!C364</f>
        <v>3002</v>
      </c>
      <c r="E195" s="129"/>
      <c r="F195" s="331">
        <f t="shared" si="5"/>
        <v>6.83765914426466E-2</v>
      </c>
      <c r="G195" s="331">
        <f t="shared" si="6"/>
        <v>3.1556816987280564E-2</v>
      </c>
    </row>
    <row r="196" spans="1:7" x14ac:dyDescent="0.25">
      <c r="A196" s="102" t="s">
        <v>678</v>
      </c>
      <c r="B196" s="123" t="s">
        <v>1638</v>
      </c>
      <c r="C196" s="332">
        <f>('D. Nat Trans Templ'!E365+'D. Nat Trans Templ'!E366)/1000000</f>
        <v>1114.9714786600009</v>
      </c>
      <c r="D196" s="332">
        <f>'D. Nat Trans Templ'!C365+'D. Nat Trans Templ'!C366</f>
        <v>1729</v>
      </c>
      <c r="E196" s="129"/>
      <c r="F196" s="331">
        <f t="shared" si="5"/>
        <v>4.6589253585475228E-2</v>
      </c>
      <c r="G196" s="331">
        <f t="shared" si="6"/>
        <v>1.817512877115526E-2</v>
      </c>
    </row>
    <row r="197" spans="1:7" x14ac:dyDescent="0.25">
      <c r="A197" s="102" t="s">
        <v>679</v>
      </c>
      <c r="B197" s="123" t="s">
        <v>1639</v>
      </c>
      <c r="C197" s="332">
        <f>('D. Nat Trans Templ'!E367+'D. Nat Trans Templ'!E368)/1000000</f>
        <v>732.67164941999988</v>
      </c>
      <c r="D197" s="332">
        <f>'D. Nat Trans Templ'!C367+'D. Nat Trans Templ'!C368</f>
        <v>980</v>
      </c>
      <c r="E197" s="129"/>
      <c r="F197" s="331">
        <f t="shared" si="5"/>
        <v>3.0614796811431068E-2</v>
      </c>
      <c r="G197" s="331">
        <f t="shared" si="6"/>
        <v>1.0301692420897719E-2</v>
      </c>
    </row>
    <row r="198" spans="1:7" x14ac:dyDescent="0.25">
      <c r="A198" s="102" t="s">
        <v>680</v>
      </c>
      <c r="B198" s="123" t="s">
        <v>1640</v>
      </c>
      <c r="C198" s="332">
        <f>('D. Nat Trans Templ'!E369+'D. Nat Trans Templ'!E370)/1000000</f>
        <v>556.3087477800002</v>
      </c>
      <c r="D198" s="332">
        <f>'D. Nat Trans Templ'!C369+'D. Nat Trans Templ'!C370</f>
        <v>656</v>
      </c>
      <c r="E198" s="129"/>
      <c r="F198" s="331">
        <f t="shared" si="5"/>
        <v>2.3245446020995517E-2</v>
      </c>
      <c r="G198" s="331">
        <f t="shared" si="6"/>
        <v>6.8958267633764322E-3</v>
      </c>
    </row>
    <row r="199" spans="1:7" x14ac:dyDescent="0.25">
      <c r="A199" s="102" t="s">
        <v>681</v>
      </c>
      <c r="B199" s="123" t="s">
        <v>1641</v>
      </c>
      <c r="C199" s="332">
        <f>('D. Nat Trans Templ'!E371+'D. Nat Trans Templ'!E372)/1000000</f>
        <v>374.94285327999995</v>
      </c>
      <c r="D199" s="332">
        <f>'D. Nat Trans Templ'!C371+'D. Nat Trans Templ'!C372</f>
        <v>397</v>
      </c>
      <c r="E199" s="123"/>
      <c r="F199" s="331">
        <f t="shared" si="5"/>
        <v>1.5667044409528194E-2</v>
      </c>
      <c r="G199" s="331">
        <f t="shared" si="6"/>
        <v>4.1732366235677498E-3</v>
      </c>
    </row>
    <row r="200" spans="1:7" x14ac:dyDescent="0.25">
      <c r="A200" s="102" t="s">
        <v>682</v>
      </c>
      <c r="B200" s="123" t="s">
        <v>1540</v>
      </c>
      <c r="C200" s="332">
        <f>('D. Nat Trans Templ'!E373)/1000000</f>
        <v>1642.0440044399984</v>
      </c>
      <c r="D200" s="332">
        <f>'D. Nat Trans Templ'!C373</f>
        <v>1150</v>
      </c>
      <c r="E200" s="123"/>
      <c r="F200" s="331">
        <f t="shared" si="5"/>
        <v>6.8613059603377241E-2</v>
      </c>
      <c r="G200" s="331">
        <f t="shared" si="6"/>
        <v>1.2088720697992222E-2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23931.945520750025</v>
      </c>
      <c r="D214" s="332">
        <f>SUM(D190:D213)</f>
        <v>95130</v>
      </c>
      <c r="E214" s="118"/>
      <c r="F214" s="331">
        <f>SUM(F190:F213)</f>
        <v>1</v>
      </c>
      <c r="G214" s="331">
        <f>SUM(G190:G213)</f>
        <v>0.99999999999999989</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Templ'!D231</f>
        <v>0.48051870127442853</v>
      </c>
      <c r="D238" s="332">
        <f>D249</f>
        <v>95130</v>
      </c>
      <c r="G238" s="102"/>
    </row>
    <row r="239" spans="1:7" x14ac:dyDescent="0.25">
      <c r="G239" s="102"/>
    </row>
    <row r="240" spans="1:7" x14ac:dyDescent="0.25">
      <c r="B240" s="123" t="s">
        <v>700</v>
      </c>
      <c r="G240" s="102"/>
    </row>
    <row r="241" spans="1:7" x14ac:dyDescent="0.25">
      <c r="A241" s="102" t="s">
        <v>729</v>
      </c>
      <c r="B241" s="102" t="s">
        <v>702</v>
      </c>
      <c r="C241" s="332">
        <v>6954.6490153100058</v>
      </c>
      <c r="D241" s="332">
        <v>34022</v>
      </c>
      <c r="F241" s="331">
        <f>IF($C$249=0,"",IF(C241="[Mark as ND1 if not relevant]","",C241/$C$249))</f>
        <v>0.29060107166298021</v>
      </c>
      <c r="G241" s="331">
        <f>IF($D$249=0,"",IF(D241="[Mark as ND1 if not relevant]","",D241/$D$249))</f>
        <v>0.35763691790181856</v>
      </c>
    </row>
    <row r="242" spans="1:7" x14ac:dyDescent="0.25">
      <c r="A242" s="102" t="s">
        <v>730</v>
      </c>
      <c r="B242" s="102" t="s">
        <v>704</v>
      </c>
      <c r="C242" s="332">
        <v>6283.1999797199915</v>
      </c>
      <c r="D242" s="332">
        <v>22124</v>
      </c>
      <c r="F242" s="331">
        <f t="shared" ref="F242:F248" si="9">IF($C$249=0,"",IF(C242="[Mark as ND1 if not relevant]","",C242/$C$249))</f>
        <v>0.26254447112426343</v>
      </c>
      <c r="G242" s="331">
        <f t="shared" ref="G242:G248" si="10">IF($D$249=0,"",IF(D242="[Mark as ND1 if not relevant]","",D242/$D$249))</f>
        <v>0.23256596236728688</v>
      </c>
    </row>
    <row r="243" spans="1:7" x14ac:dyDescent="0.25">
      <c r="A243" s="102" t="s">
        <v>731</v>
      </c>
      <c r="B243" s="102" t="s">
        <v>706</v>
      </c>
      <c r="C243" s="332">
        <v>5176.7951050799948</v>
      </c>
      <c r="D243" s="332">
        <v>18447</v>
      </c>
      <c r="F243" s="331">
        <f t="shared" si="9"/>
        <v>0.21631317439660303</v>
      </c>
      <c r="G243" s="331">
        <f t="shared" si="10"/>
        <v>0.19391359192683696</v>
      </c>
    </row>
    <row r="244" spans="1:7" x14ac:dyDescent="0.25">
      <c r="A244" s="102" t="s">
        <v>732</v>
      </c>
      <c r="B244" s="102" t="s">
        <v>708</v>
      </c>
      <c r="C244" s="332">
        <v>3834.3096815899989</v>
      </c>
      <c r="D244" s="332">
        <v>14538</v>
      </c>
      <c r="F244" s="331">
        <f t="shared" si="9"/>
        <v>0.16021721586594342</v>
      </c>
      <c r="G244" s="331">
        <f t="shared" si="10"/>
        <v>0.15282245348470513</v>
      </c>
    </row>
    <row r="245" spans="1:7" x14ac:dyDescent="0.25">
      <c r="A245" s="102" t="s">
        <v>733</v>
      </c>
      <c r="B245" s="102" t="s">
        <v>710</v>
      </c>
      <c r="C245" s="332">
        <v>1556.0306950899972</v>
      </c>
      <c r="D245" s="332">
        <v>5623</v>
      </c>
      <c r="F245" s="331">
        <f t="shared" si="9"/>
        <v>6.5018980330740522E-2</v>
      </c>
      <c r="G245" s="331">
        <f t="shared" si="10"/>
        <v>5.9108588247661097E-2</v>
      </c>
    </row>
    <row r="246" spans="1:7" x14ac:dyDescent="0.25">
      <c r="A246" s="102" t="s">
        <v>734</v>
      </c>
      <c r="B246" s="102" t="s">
        <v>712</v>
      </c>
      <c r="C246" s="332">
        <v>99.101117819999999</v>
      </c>
      <c r="D246" s="332">
        <v>312</v>
      </c>
      <c r="F246" s="331">
        <f t="shared" si="9"/>
        <v>4.1409553491618652E-3</v>
      </c>
      <c r="G246" s="331">
        <f t="shared" si="10"/>
        <v>3.2797224850204983E-3</v>
      </c>
    </row>
    <row r="247" spans="1:7" x14ac:dyDescent="0.25">
      <c r="A247" s="102" t="s">
        <v>735</v>
      </c>
      <c r="B247" s="102" t="s">
        <v>714</v>
      </c>
      <c r="C247" s="332">
        <v>23.042173169999998</v>
      </c>
      <c r="D247" s="332">
        <v>53</v>
      </c>
      <c r="F247" s="331">
        <f t="shared" si="9"/>
        <v>9.6282072638104069E-4</v>
      </c>
      <c r="G247" s="331">
        <f t="shared" si="10"/>
        <v>5.5713234521181541E-4</v>
      </c>
    </row>
    <row r="248" spans="1:7" x14ac:dyDescent="0.25">
      <c r="A248" s="102" t="s">
        <v>736</v>
      </c>
      <c r="B248" s="102" t="s">
        <v>716</v>
      </c>
      <c r="C248" s="332">
        <v>4.8177529700000008</v>
      </c>
      <c r="D248" s="332">
        <v>11</v>
      </c>
      <c r="F248" s="331">
        <f t="shared" si="9"/>
        <v>2.0131054392643545E-4</v>
      </c>
      <c r="G248" s="331">
        <f t="shared" si="10"/>
        <v>1.1563124145905603E-4</v>
      </c>
    </row>
    <row r="249" spans="1:7" x14ac:dyDescent="0.25">
      <c r="A249" s="102" t="s">
        <v>737</v>
      </c>
      <c r="B249" s="132" t="s">
        <v>94</v>
      </c>
      <c r="C249" s="332">
        <f>SUM(C241:C248)</f>
        <v>23931.945520749989</v>
      </c>
      <c r="D249" s="332">
        <f>SUM(D241:D248)</f>
        <v>95130</v>
      </c>
      <c r="F249" s="331">
        <f>SUM(F241:F248)</f>
        <v>0.99999999999999978</v>
      </c>
      <c r="G249" s="331">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Templ'!F385</f>
        <v>0.81273234424989826</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Templ'!F384</f>
        <v>0.18726765575010174</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1609</v>
      </c>
    </row>
    <row r="7" spans="1:13" ht="30" x14ac:dyDescent="0.25">
      <c r="A7" s="1" t="s">
        <v>891</v>
      </c>
      <c r="B7" s="39" t="s">
        <v>892</v>
      </c>
      <c r="C7" s="328" t="s">
        <v>1610</v>
      </c>
    </row>
    <row r="8" spans="1:13" ht="60" x14ac:dyDescent="0.25">
      <c r="A8" s="1" t="s">
        <v>893</v>
      </c>
      <c r="B8" s="39" t="s">
        <v>894</v>
      </c>
      <c r="C8" s="328" t="s">
        <v>1611</v>
      </c>
    </row>
    <row r="9" spans="1:13" x14ac:dyDescent="0.25">
      <c r="A9" s="1" t="s">
        <v>895</v>
      </c>
      <c r="B9" s="39" t="s">
        <v>896</v>
      </c>
      <c r="C9" s="328" t="s">
        <v>1612</v>
      </c>
    </row>
    <row r="10" spans="1:13" ht="44.25" customHeight="1" x14ac:dyDescent="0.25">
      <c r="A10" s="1" t="s">
        <v>897</v>
      </c>
      <c r="B10" s="39" t="s">
        <v>1114</v>
      </c>
      <c r="C10" s="328" t="s">
        <v>1613</v>
      </c>
    </row>
    <row r="11" spans="1:13" ht="105" x14ac:dyDescent="0.25">
      <c r="A11" s="1" t="s">
        <v>898</v>
      </c>
      <c r="B11" s="39" t="s">
        <v>899</v>
      </c>
      <c r="C11" s="328" t="s">
        <v>1614</v>
      </c>
    </row>
    <row r="12" spans="1:13" ht="30" x14ac:dyDescent="0.25">
      <c r="A12" s="1" t="s">
        <v>900</v>
      </c>
      <c r="B12" s="39" t="s">
        <v>901</v>
      </c>
      <c r="C12" s="328" t="s">
        <v>1615</v>
      </c>
    </row>
    <row r="13" spans="1:13" ht="60" x14ac:dyDescent="0.25">
      <c r="A13" s="1" t="s">
        <v>902</v>
      </c>
      <c r="B13" s="39" t="s">
        <v>903</v>
      </c>
      <c r="C13" s="328" t="s">
        <v>1616</v>
      </c>
    </row>
    <row r="14" spans="1:13" ht="60" x14ac:dyDescent="0.25">
      <c r="A14" s="1" t="s">
        <v>904</v>
      </c>
      <c r="B14" s="39" t="s">
        <v>905</v>
      </c>
      <c r="C14" s="328" t="s">
        <v>1617</v>
      </c>
    </row>
    <row r="15" spans="1:13" x14ac:dyDescent="0.25">
      <c r="A15" s="1" t="s">
        <v>906</v>
      </c>
      <c r="B15" s="39" t="s">
        <v>907</v>
      </c>
      <c r="C15" s="328" t="s">
        <v>1618</v>
      </c>
    </row>
    <row r="16" spans="1:13" ht="30" x14ac:dyDescent="0.25">
      <c r="A16" s="1" t="s">
        <v>908</v>
      </c>
      <c r="B16" s="43" t="s">
        <v>909</v>
      </c>
      <c r="C16" s="328" t="s">
        <v>1619</v>
      </c>
    </row>
    <row r="17" spans="1:3" ht="60" x14ac:dyDescent="0.25">
      <c r="A17" s="1" t="s">
        <v>910</v>
      </c>
      <c r="B17" s="43" t="s">
        <v>911</v>
      </c>
      <c r="C17" s="329" t="s">
        <v>1620</v>
      </c>
    </row>
    <row r="18" spans="1:3" x14ac:dyDescent="0.25">
      <c r="A18" s="1" t="s">
        <v>912</v>
      </c>
      <c r="B18" s="43" t="s">
        <v>913</v>
      </c>
      <c r="C18" s="328" t="s">
        <v>1621</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1488</v>
      </c>
      <c r="C32" s="328" t="s">
        <v>1622</v>
      </c>
    </row>
    <row r="33" spans="1:3" ht="210" x14ac:dyDescent="0.25">
      <c r="A33" s="1" t="s">
        <v>935</v>
      </c>
      <c r="B33" s="129" t="s">
        <v>1498</v>
      </c>
      <c r="C33" s="328" t="s">
        <v>1623</v>
      </c>
    </row>
    <row r="34" spans="1:3" ht="75" x14ac:dyDescent="0.25">
      <c r="A34" s="1" t="s">
        <v>936</v>
      </c>
      <c r="B34" s="129" t="s">
        <v>1642</v>
      </c>
      <c r="C34" s="328" t="s">
        <v>1643</v>
      </c>
    </row>
    <row r="35" spans="1:3" x14ac:dyDescent="0.25">
      <c r="A35" s="1" t="s">
        <v>937</v>
      </c>
      <c r="B35" s="335" t="s">
        <v>1644</v>
      </c>
      <c r="C35" s="328" t="s">
        <v>1645</v>
      </c>
    </row>
    <row r="36" spans="1:3" x14ac:dyDescent="0.25">
      <c r="A36" s="1" t="s">
        <v>938</v>
      </c>
      <c r="B36" s="42"/>
    </row>
    <row r="37" spans="1:3" x14ac:dyDescent="0.25">
      <c r="A37" s="1" t="s">
        <v>939</v>
      </c>
      <c r="B37" s="42"/>
    </row>
    <row r="38" spans="1:3" x14ac:dyDescent="0.25">
      <c r="B38" s="42"/>
    </row>
    <row r="39" spans="1:3" x14ac:dyDescent="0.25">
      <c r="A39" s="336" t="s">
        <v>1646</v>
      </c>
      <c r="B39" s="42"/>
    </row>
    <row r="40" spans="1:3" x14ac:dyDescent="0.25">
      <c r="A40" s="336" t="s">
        <v>1647</v>
      </c>
      <c r="B40" s="42"/>
    </row>
    <row r="41" spans="1:3" x14ac:dyDescent="0.25">
      <c r="A41" s="336" t="s">
        <v>1648</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18"/>
  <sheetViews>
    <sheetView tabSelected="1" view="pageBreakPreview" zoomScaleNormal="80" zoomScaleSheetLayoutView="100" workbookViewId="0"/>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43677</v>
      </c>
    </row>
    <row r="3" spans="1:9" x14ac:dyDescent="0.2">
      <c r="B3" s="155" t="s">
        <v>1274</v>
      </c>
      <c r="D3" s="156">
        <v>43692</v>
      </c>
    </row>
    <row r="4" spans="1:9" ht="9.75" customHeight="1" x14ac:dyDescent="0.2"/>
    <row r="5" spans="1:9" ht="5.25" customHeight="1" x14ac:dyDescent="0.2"/>
    <row r="6" spans="1:9" ht="30.75" customHeight="1" x14ac:dyDescent="0.2">
      <c r="A6" s="344" t="s">
        <v>1275</v>
      </c>
      <c r="B6" s="344"/>
      <c r="C6" s="344"/>
      <c r="D6" s="344"/>
      <c r="E6" s="344"/>
      <c r="F6" s="344"/>
      <c r="G6" s="344"/>
      <c r="H6" s="344"/>
      <c r="I6" s="345"/>
    </row>
    <row r="7" spans="1:9" ht="48" customHeight="1" x14ac:dyDescent="0.2">
      <c r="A7" s="346" t="s">
        <v>1276</v>
      </c>
      <c r="B7" s="346"/>
      <c r="C7" s="346"/>
      <c r="D7" s="346"/>
      <c r="E7" s="346"/>
      <c r="F7" s="346"/>
      <c r="G7" s="346"/>
      <c r="H7" s="346"/>
      <c r="I7" s="347"/>
    </row>
    <row r="8" spans="1:9" ht="45" customHeight="1" x14ac:dyDescent="0.2">
      <c r="A8" s="346" t="s">
        <v>1277</v>
      </c>
      <c r="B8" s="346"/>
      <c r="C8" s="346"/>
      <c r="D8" s="346"/>
      <c r="E8" s="346"/>
      <c r="F8" s="346"/>
      <c r="G8" s="346"/>
      <c r="H8" s="346"/>
      <c r="I8" s="347"/>
    </row>
    <row r="9" spans="1:9" ht="6.75" customHeight="1" x14ac:dyDescent="0.2">
      <c r="A9" s="157"/>
      <c r="B9" s="157"/>
      <c r="C9" s="157"/>
      <c r="D9" s="157"/>
      <c r="E9" s="157"/>
      <c r="F9" s="157"/>
      <c r="G9" s="157"/>
      <c r="H9" s="157"/>
    </row>
    <row r="10" spans="1:9" ht="34.5" customHeight="1" x14ac:dyDescent="0.2">
      <c r="A10" s="348" t="s">
        <v>1278</v>
      </c>
      <c r="B10" s="348"/>
      <c r="C10" s="348"/>
      <c r="D10" s="348"/>
      <c r="E10" s="348"/>
      <c r="F10" s="348"/>
      <c r="G10" s="348"/>
      <c r="H10" s="348"/>
      <c r="I10" s="349"/>
    </row>
    <row r="11" spans="1:9" ht="69" customHeight="1" x14ac:dyDescent="0.2">
      <c r="A11" s="350" t="s">
        <v>1279</v>
      </c>
      <c r="B11" s="350"/>
      <c r="C11" s="350"/>
      <c r="D11" s="350"/>
      <c r="E11" s="350"/>
      <c r="F11" s="350"/>
      <c r="G11" s="350"/>
      <c r="H11" s="350"/>
      <c r="I11" s="350"/>
    </row>
    <row r="12" spans="1:9" ht="56.25" customHeight="1" x14ac:dyDescent="0.2">
      <c r="A12" s="342" t="s">
        <v>1280</v>
      </c>
      <c r="B12" s="342"/>
      <c r="C12" s="342"/>
      <c r="D12" s="342"/>
      <c r="E12" s="342"/>
      <c r="F12" s="342"/>
      <c r="G12" s="342"/>
      <c r="H12" s="342"/>
      <c r="I12" s="342"/>
    </row>
    <row r="13" spans="1:9" ht="72" customHeight="1" x14ac:dyDescent="0.2">
      <c r="A13" s="342" t="s">
        <v>1281</v>
      </c>
      <c r="B13" s="342"/>
      <c r="C13" s="342"/>
      <c r="D13" s="342"/>
      <c r="E13" s="342"/>
      <c r="F13" s="342"/>
      <c r="G13" s="342"/>
      <c r="H13" s="342"/>
      <c r="I13" s="342"/>
    </row>
    <row r="14" spans="1:9" ht="57" customHeight="1" x14ac:dyDescent="0.2">
      <c r="A14" s="343" t="s">
        <v>1282</v>
      </c>
      <c r="B14" s="342"/>
      <c r="C14" s="342"/>
      <c r="D14" s="342"/>
      <c r="E14" s="342"/>
      <c r="F14" s="342"/>
      <c r="G14" s="342"/>
      <c r="H14" s="342"/>
      <c r="I14" s="342"/>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3">
        <v>400000000</v>
      </c>
      <c r="D25" s="167">
        <v>392360000</v>
      </c>
      <c r="E25" s="168">
        <v>44305</v>
      </c>
      <c r="F25" s="169">
        <v>44670</v>
      </c>
      <c r="G25" s="178" t="s">
        <v>1302</v>
      </c>
      <c r="H25" s="171" t="s">
        <v>1298</v>
      </c>
      <c r="I25" s="171" t="s">
        <v>1294</v>
      </c>
      <c r="J25" s="172"/>
      <c r="K25" s="172"/>
    </row>
    <row r="26" spans="1:11" x14ac:dyDescent="0.2">
      <c r="A26" s="153" t="s">
        <v>1303</v>
      </c>
      <c r="B26" s="165"/>
      <c r="C26" s="166">
        <v>1250000000</v>
      </c>
      <c r="D26" s="167">
        <v>1792100000</v>
      </c>
      <c r="E26" s="168">
        <v>44767</v>
      </c>
      <c r="F26" s="169">
        <v>45132</v>
      </c>
      <c r="G26" s="170">
        <v>0</v>
      </c>
      <c r="H26" s="171" t="s">
        <v>1293</v>
      </c>
      <c r="I26" s="171" t="s">
        <v>1294</v>
      </c>
      <c r="J26" s="172"/>
      <c r="K26" s="172"/>
    </row>
    <row r="27" spans="1:11" x14ac:dyDescent="0.2">
      <c r="A27" s="153" t="s">
        <v>1304</v>
      </c>
      <c r="B27" s="165"/>
      <c r="C27" s="177">
        <v>75000000</v>
      </c>
      <c r="D27" s="167">
        <v>119955000</v>
      </c>
      <c r="E27" s="168">
        <v>44494</v>
      </c>
      <c r="F27" s="169">
        <v>44859</v>
      </c>
      <c r="G27" s="170">
        <v>1.06E-2</v>
      </c>
      <c r="H27" s="171" t="s">
        <v>1293</v>
      </c>
      <c r="I27" s="171" t="s">
        <v>1294</v>
      </c>
      <c r="J27" s="172"/>
      <c r="K27" s="172"/>
    </row>
    <row r="28" spans="1:11" x14ac:dyDescent="0.2">
      <c r="A28" s="153" t="s">
        <v>1305</v>
      </c>
      <c r="B28" s="165"/>
      <c r="C28" s="166">
        <v>49000000</v>
      </c>
      <c r="D28" s="167">
        <v>70520800</v>
      </c>
      <c r="E28" s="168">
        <v>44495</v>
      </c>
      <c r="F28" s="169">
        <v>44860</v>
      </c>
      <c r="G28" s="170">
        <v>0</v>
      </c>
      <c r="H28" s="171" t="s">
        <v>1293</v>
      </c>
      <c r="I28" s="171" t="s">
        <v>1294</v>
      </c>
      <c r="J28" s="172"/>
      <c r="K28" s="172"/>
    </row>
    <row r="29" spans="1:11" x14ac:dyDescent="0.2">
      <c r="A29" s="179" t="s">
        <v>1306</v>
      </c>
      <c r="B29" s="165"/>
      <c r="C29" s="177">
        <v>625000000</v>
      </c>
      <c r="D29" s="167">
        <v>1042810000</v>
      </c>
      <c r="E29" s="168">
        <v>44571</v>
      </c>
      <c r="F29" s="169">
        <v>44936</v>
      </c>
      <c r="G29" s="170" t="s">
        <v>1307</v>
      </c>
      <c r="H29" s="171" t="s">
        <v>1298</v>
      </c>
      <c r="I29" s="171" t="s">
        <v>1294</v>
      </c>
      <c r="J29" s="172"/>
      <c r="K29" s="172"/>
    </row>
    <row r="30" spans="1:11" x14ac:dyDescent="0.2">
      <c r="A30" s="179" t="s">
        <v>1308</v>
      </c>
      <c r="B30" s="165"/>
      <c r="C30" s="177">
        <v>525000000</v>
      </c>
      <c r="D30" s="167">
        <v>872025000</v>
      </c>
      <c r="E30" s="168">
        <v>44742</v>
      </c>
      <c r="F30" s="169">
        <v>45107</v>
      </c>
      <c r="G30" s="170">
        <v>1.125E-2</v>
      </c>
      <c r="H30" s="171" t="s">
        <v>1293</v>
      </c>
      <c r="I30" s="171" t="s">
        <v>1294</v>
      </c>
      <c r="J30" s="172"/>
      <c r="K30" s="172"/>
    </row>
    <row r="31" spans="1:11" x14ac:dyDescent="0.2">
      <c r="A31" s="179" t="s">
        <v>1309</v>
      </c>
      <c r="B31" s="165"/>
      <c r="C31" s="175">
        <v>1750000000</v>
      </c>
      <c r="D31" s="167">
        <v>2203075000</v>
      </c>
      <c r="E31" s="168">
        <v>44769</v>
      </c>
      <c r="F31" s="169">
        <v>45134</v>
      </c>
      <c r="G31" s="170">
        <v>2.35E-2</v>
      </c>
      <c r="H31" s="171" t="s">
        <v>1293</v>
      </c>
      <c r="I31" s="171" t="s">
        <v>1294</v>
      </c>
      <c r="J31" s="172"/>
      <c r="K31" s="172"/>
    </row>
    <row r="32" spans="1:11" x14ac:dyDescent="0.2">
      <c r="A32" s="179" t="s">
        <v>1310</v>
      </c>
      <c r="B32" s="165"/>
      <c r="C32" s="173">
        <v>700000000</v>
      </c>
      <c r="D32" s="167">
        <v>701540000</v>
      </c>
      <c r="E32" s="168">
        <v>44172</v>
      </c>
      <c r="F32" s="169">
        <v>44537</v>
      </c>
      <c r="G32" s="174" t="s">
        <v>1311</v>
      </c>
      <c r="H32" s="171" t="s">
        <v>1298</v>
      </c>
      <c r="I32" s="171" t="s">
        <v>1294</v>
      </c>
      <c r="J32" s="172"/>
      <c r="K32" s="172"/>
    </row>
    <row r="33" spans="1:256" x14ac:dyDescent="0.2">
      <c r="A33" s="179" t="s">
        <v>1312</v>
      </c>
      <c r="C33" s="166">
        <v>1250000000</v>
      </c>
      <c r="D33" s="167">
        <v>1907875000</v>
      </c>
      <c r="E33" s="168">
        <v>44950</v>
      </c>
      <c r="F33" s="169">
        <v>45315</v>
      </c>
      <c r="G33" s="170">
        <v>2.5000000000000001E-3</v>
      </c>
      <c r="H33" s="171" t="s">
        <v>1293</v>
      </c>
      <c r="I33" s="171" t="s">
        <v>1294</v>
      </c>
      <c r="J33" s="172"/>
      <c r="K33" s="172"/>
    </row>
    <row r="34" spans="1:256" x14ac:dyDescent="0.2">
      <c r="A34" s="179" t="s">
        <v>1313</v>
      </c>
      <c r="C34" s="176">
        <v>250000000</v>
      </c>
      <c r="D34" s="167">
        <v>327615000</v>
      </c>
      <c r="E34" s="168">
        <v>45777</v>
      </c>
      <c r="F34" s="169">
        <v>46142</v>
      </c>
      <c r="G34" s="170">
        <v>1E-3</v>
      </c>
      <c r="H34" s="171" t="s">
        <v>1293</v>
      </c>
      <c r="I34" s="171" t="s">
        <v>1294</v>
      </c>
      <c r="J34" s="172"/>
      <c r="K34" s="172"/>
    </row>
    <row r="35" spans="1:256" x14ac:dyDescent="0.2">
      <c r="A35" s="179" t="s">
        <v>1314</v>
      </c>
      <c r="C35" s="175">
        <v>1750000000</v>
      </c>
      <c r="D35" s="167">
        <v>2329250000</v>
      </c>
      <c r="E35" s="168">
        <v>44374</v>
      </c>
      <c r="F35" s="169">
        <v>44739</v>
      </c>
      <c r="G35" s="170">
        <v>3.15E-2</v>
      </c>
      <c r="H35" s="171" t="s">
        <v>1293</v>
      </c>
      <c r="I35" s="171" t="s">
        <v>1294</v>
      </c>
      <c r="J35" s="172"/>
      <c r="K35" s="172"/>
    </row>
    <row r="36" spans="1:256" x14ac:dyDescent="0.2">
      <c r="A36" s="179" t="s">
        <v>1662</v>
      </c>
      <c r="C36" s="166">
        <v>1000000000</v>
      </c>
      <c r="D36" s="167">
        <v>1473810000</v>
      </c>
      <c r="E36" s="168">
        <v>46577</v>
      </c>
      <c r="F36" s="169">
        <v>46943</v>
      </c>
      <c r="G36" s="170">
        <v>4.0000000000000002E-4</v>
      </c>
      <c r="H36" s="171" t="s">
        <v>1293</v>
      </c>
      <c r="I36" s="171" t="s">
        <v>1294</v>
      </c>
      <c r="J36" s="172"/>
      <c r="K36" s="172"/>
    </row>
    <row r="37" spans="1:256" ht="3.75" customHeight="1" x14ac:dyDescent="0.2">
      <c r="B37" s="165"/>
      <c r="C37" s="173"/>
      <c r="D37" s="167"/>
      <c r="E37" s="168"/>
      <c r="F37" s="169"/>
      <c r="G37" s="178"/>
      <c r="H37" s="171"/>
      <c r="I37" s="171"/>
    </row>
    <row r="38" spans="1:256" ht="13.5" thickBot="1" x14ac:dyDescent="0.25">
      <c r="A38" s="155" t="s">
        <v>94</v>
      </c>
      <c r="B38" s="155"/>
      <c r="C38" s="180"/>
      <c r="D38" s="181">
        <v>18345060800</v>
      </c>
      <c r="E38" s="162"/>
      <c r="F38" s="162"/>
      <c r="G38" s="155"/>
      <c r="H38" s="182"/>
      <c r="J38" s="172"/>
    </row>
    <row r="39" spans="1:256" ht="5.25" customHeight="1" thickTop="1" x14ac:dyDescent="0.2">
      <c r="C39" s="183"/>
      <c r="D39" s="184"/>
      <c r="H39" s="185"/>
    </row>
    <row r="40" spans="1:256" ht="12.75" customHeight="1" x14ac:dyDescent="0.2">
      <c r="A40" s="186" t="s">
        <v>1315</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186"/>
      <c r="GB40" s="186"/>
      <c r="GC40" s="186"/>
      <c r="GD40" s="186"/>
      <c r="GE40" s="186"/>
      <c r="GF40" s="186"/>
      <c r="GG40" s="186"/>
      <c r="GH40" s="186"/>
      <c r="GI40" s="186"/>
      <c r="GJ40" s="186"/>
      <c r="GK40" s="186"/>
      <c r="GL40" s="186"/>
      <c r="GM40" s="186"/>
      <c r="GN40" s="186"/>
      <c r="GO40" s="186"/>
      <c r="GP40" s="186"/>
      <c r="GQ40" s="186"/>
      <c r="GR40" s="186"/>
      <c r="GS40" s="186"/>
      <c r="GT40" s="186"/>
      <c r="GU40" s="186"/>
      <c r="GV40" s="186"/>
      <c r="GW40" s="186"/>
      <c r="GX40" s="186"/>
      <c r="GY40" s="186"/>
      <c r="GZ40" s="186"/>
      <c r="HA40" s="186"/>
      <c r="HB40" s="186"/>
      <c r="HC40" s="186"/>
      <c r="HD40" s="186"/>
      <c r="HE40" s="186"/>
      <c r="HF40" s="186"/>
      <c r="HG40" s="186"/>
      <c r="HH40" s="186"/>
      <c r="HI40" s="186"/>
      <c r="HJ40" s="186"/>
      <c r="HK40" s="186"/>
      <c r="HL40" s="186"/>
      <c r="HM40" s="186"/>
      <c r="HN40" s="186"/>
      <c r="HO40" s="186"/>
      <c r="HP40" s="186"/>
      <c r="HQ40" s="186"/>
      <c r="HR40" s="186"/>
      <c r="HS40" s="186"/>
      <c r="HT40" s="186"/>
      <c r="HU40" s="186"/>
      <c r="HV40" s="186"/>
      <c r="HW40" s="186"/>
      <c r="HX40" s="186"/>
      <c r="HY40" s="186"/>
      <c r="HZ40" s="186"/>
      <c r="IA40" s="186"/>
      <c r="IB40" s="186"/>
      <c r="IC40" s="186"/>
      <c r="ID40" s="186"/>
      <c r="IE40" s="186"/>
      <c r="IF40" s="186"/>
      <c r="IG40" s="186"/>
      <c r="IH40" s="186"/>
      <c r="II40" s="186"/>
      <c r="IJ40" s="186"/>
      <c r="IK40" s="186"/>
      <c r="IL40" s="186"/>
      <c r="IM40" s="186"/>
      <c r="IN40" s="186"/>
      <c r="IO40" s="186"/>
      <c r="IP40" s="186"/>
      <c r="IQ40" s="186"/>
      <c r="IR40" s="186"/>
      <c r="IS40" s="186"/>
      <c r="IT40" s="186"/>
      <c r="IU40" s="186"/>
      <c r="IV40" s="186"/>
    </row>
    <row r="41" spans="1:256" ht="12.75" customHeight="1" x14ac:dyDescent="0.2">
      <c r="A41" s="187" t="s">
        <v>1316</v>
      </c>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c r="EO41" s="187"/>
      <c r="EP41" s="187"/>
      <c r="EQ41" s="187"/>
      <c r="ER41" s="187"/>
      <c r="ES41" s="187"/>
      <c r="ET41" s="187"/>
      <c r="EU41" s="187"/>
      <c r="EV41" s="187"/>
      <c r="EW41" s="187"/>
      <c r="EX41" s="187"/>
      <c r="EY41" s="187"/>
      <c r="EZ41" s="187"/>
      <c r="FA41" s="187"/>
      <c r="FB41" s="187"/>
      <c r="FC41" s="187"/>
      <c r="FD41" s="187"/>
      <c r="FE41" s="187"/>
      <c r="FF41" s="187"/>
      <c r="FG41" s="187"/>
      <c r="FH41" s="187"/>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c r="GH41" s="187"/>
      <c r="GI41" s="187"/>
      <c r="GJ41" s="187"/>
      <c r="GK41" s="187"/>
      <c r="GL41" s="187"/>
      <c r="GM41" s="187"/>
      <c r="GN41" s="187"/>
      <c r="GO41" s="187"/>
      <c r="GP41" s="187"/>
      <c r="GQ41" s="187"/>
      <c r="GR41" s="187"/>
      <c r="GS41" s="187"/>
      <c r="GT41" s="187"/>
      <c r="GU41" s="187"/>
      <c r="GV41" s="187"/>
      <c r="GW41" s="187"/>
      <c r="GX41" s="187"/>
      <c r="GY41" s="187"/>
      <c r="GZ41" s="187"/>
      <c r="HA41" s="187"/>
      <c r="HB41" s="187"/>
      <c r="HC41" s="187"/>
      <c r="HD41" s="187"/>
      <c r="HE41" s="187"/>
      <c r="HF41" s="187"/>
      <c r="HG41" s="187"/>
      <c r="HH41" s="187"/>
      <c r="HI41" s="187"/>
      <c r="HJ41" s="187"/>
      <c r="HK41" s="187"/>
      <c r="HL41" s="187"/>
      <c r="HM41" s="187"/>
      <c r="HN41" s="187"/>
      <c r="HO41" s="187"/>
      <c r="HP41" s="187"/>
      <c r="HQ41" s="187"/>
      <c r="HR41" s="187"/>
      <c r="HS41" s="187"/>
      <c r="HT41" s="187"/>
      <c r="HU41" s="187"/>
      <c r="HV41" s="187"/>
      <c r="HW41" s="187"/>
      <c r="HX41" s="187"/>
      <c r="HY41" s="187"/>
      <c r="HZ41" s="187"/>
      <c r="IA41" s="187"/>
      <c r="IB41" s="187"/>
      <c r="IC41" s="187"/>
      <c r="ID41" s="187"/>
      <c r="IE41" s="187"/>
      <c r="IF41" s="187"/>
      <c r="IG41" s="187"/>
      <c r="IH41" s="187"/>
      <c r="II41" s="187"/>
      <c r="IJ41" s="187"/>
      <c r="IK41" s="187"/>
      <c r="IL41" s="187"/>
      <c r="IM41" s="187"/>
      <c r="IN41" s="187"/>
      <c r="IO41" s="187"/>
      <c r="IP41" s="187"/>
      <c r="IQ41" s="187"/>
      <c r="IR41" s="187"/>
      <c r="IS41" s="187"/>
      <c r="IT41" s="187"/>
      <c r="IU41" s="187"/>
      <c r="IV41" s="187"/>
    </row>
    <row r="42" spans="1:256" ht="8.25" customHeight="1" x14ac:dyDescent="0.2">
      <c r="C42" s="183"/>
      <c r="D42" s="184"/>
      <c r="H42" s="185"/>
    </row>
    <row r="43" spans="1:256" x14ac:dyDescent="0.2">
      <c r="A43" s="188" t="s">
        <v>1317</v>
      </c>
      <c r="H43" s="185"/>
    </row>
    <row r="44" spans="1:256" x14ac:dyDescent="0.2">
      <c r="A44" s="186" t="s">
        <v>1318</v>
      </c>
      <c r="B44" s="186"/>
      <c r="C44" s="186" t="s">
        <v>1319</v>
      </c>
      <c r="H44" s="185"/>
    </row>
    <row r="45" spans="1:256" x14ac:dyDescent="0.2">
      <c r="A45" s="186" t="s">
        <v>1320</v>
      </c>
      <c r="B45" s="186"/>
      <c r="C45" s="186"/>
      <c r="H45" s="185"/>
    </row>
    <row r="46" spans="1:256" x14ac:dyDescent="0.2">
      <c r="A46" s="186" t="s">
        <v>1321</v>
      </c>
      <c r="B46" s="186"/>
      <c r="C46" s="186"/>
      <c r="H46" s="185"/>
    </row>
    <row r="47" spans="1:256" x14ac:dyDescent="0.2">
      <c r="A47" s="186" t="s">
        <v>1322</v>
      </c>
      <c r="B47" s="186"/>
      <c r="C47" s="186"/>
      <c r="H47" s="185"/>
    </row>
    <row r="48" spans="1:256" x14ac:dyDescent="0.2">
      <c r="A48" s="186" t="s">
        <v>1323</v>
      </c>
      <c r="B48" s="186"/>
      <c r="C48" s="186"/>
      <c r="H48" s="185"/>
    </row>
    <row r="49" spans="1:8" ht="5.0999999999999996" customHeight="1" x14ac:dyDescent="0.2">
      <c r="A49" s="186"/>
      <c r="B49" s="186"/>
      <c r="C49" s="186"/>
      <c r="H49" s="185"/>
    </row>
    <row r="50" spans="1:8" x14ac:dyDescent="0.2">
      <c r="A50" s="186" t="s">
        <v>1324</v>
      </c>
      <c r="B50" s="186"/>
      <c r="C50" s="186" t="s">
        <v>1325</v>
      </c>
    </row>
    <row r="51" spans="1:8" ht="5.0999999999999996" customHeight="1" x14ac:dyDescent="0.2">
      <c r="A51" s="186"/>
      <c r="B51" s="186"/>
      <c r="C51" s="186"/>
    </row>
    <row r="52" spans="1:8" x14ac:dyDescent="0.2">
      <c r="A52" s="186" t="s">
        <v>1326</v>
      </c>
      <c r="B52" s="186"/>
      <c r="C52" s="186" t="s">
        <v>1327</v>
      </c>
    </row>
    <row r="53" spans="1:8" ht="5.0999999999999996" customHeight="1" x14ac:dyDescent="0.2">
      <c r="A53" s="186"/>
      <c r="B53" s="186"/>
      <c r="C53" s="186"/>
    </row>
    <row r="54" spans="1:8" x14ac:dyDescent="0.2">
      <c r="A54" s="186" t="s">
        <v>1328</v>
      </c>
      <c r="B54" s="186"/>
      <c r="C54" s="186" t="s">
        <v>1329</v>
      </c>
    </row>
    <row r="55" spans="1:8" ht="5.0999999999999996" customHeight="1" x14ac:dyDescent="0.2">
      <c r="A55" s="186"/>
      <c r="B55" s="186"/>
      <c r="C55" s="186"/>
    </row>
    <row r="56" spans="1:8" x14ac:dyDescent="0.2">
      <c r="A56" s="186" t="s">
        <v>1330</v>
      </c>
      <c r="B56" s="186"/>
      <c r="C56" s="165" t="s">
        <v>1331</v>
      </c>
    </row>
    <row r="57" spans="1:8" x14ac:dyDescent="0.2">
      <c r="A57" s="186" t="s">
        <v>1332</v>
      </c>
      <c r="B57" s="186"/>
      <c r="C57" s="186"/>
    </row>
    <row r="58" spans="1:8" ht="5.0999999999999996" customHeight="1" x14ac:dyDescent="0.2">
      <c r="A58" s="186"/>
      <c r="B58" s="186"/>
      <c r="C58" s="186"/>
    </row>
    <row r="59" spans="1:8" x14ac:dyDescent="0.2">
      <c r="A59" s="186" t="s">
        <v>1333</v>
      </c>
      <c r="B59" s="186"/>
      <c r="C59" s="186" t="s">
        <v>1334</v>
      </c>
    </row>
    <row r="60" spans="1:8" x14ac:dyDescent="0.2">
      <c r="A60" s="186"/>
      <c r="B60" s="186"/>
      <c r="C60" s="186" t="s">
        <v>1335</v>
      </c>
    </row>
    <row r="61" spans="1:8" x14ac:dyDescent="0.2">
      <c r="A61" s="186"/>
      <c r="B61" s="186"/>
      <c r="C61" s="186" t="s">
        <v>1336</v>
      </c>
    </row>
    <row r="62" spans="1:8" ht="5.25" customHeight="1" x14ac:dyDescent="0.2"/>
    <row r="63" spans="1:8" x14ac:dyDescent="0.2">
      <c r="A63" s="188" t="s">
        <v>1337</v>
      </c>
      <c r="E63" s="179"/>
      <c r="F63" s="179"/>
      <c r="G63" s="179"/>
      <c r="H63" s="179"/>
    </row>
    <row r="64" spans="1:8" x14ac:dyDescent="0.2">
      <c r="D64" s="189" t="s">
        <v>1338</v>
      </c>
      <c r="E64" s="189"/>
      <c r="F64" s="189" t="s">
        <v>1340</v>
      </c>
      <c r="G64" s="190"/>
      <c r="H64" s="179"/>
    </row>
    <row r="65" spans="1:12" ht="4.5" customHeight="1" x14ac:dyDescent="0.2">
      <c r="D65" s="191"/>
      <c r="E65" s="191"/>
      <c r="F65" s="191"/>
      <c r="G65" s="190"/>
      <c r="H65" s="179"/>
    </row>
    <row r="66" spans="1:12" ht="14.25" x14ac:dyDescent="0.2">
      <c r="A66" s="179" t="s">
        <v>1341</v>
      </c>
      <c r="D66" s="192" t="s">
        <v>1342</v>
      </c>
      <c r="E66" s="193"/>
      <c r="F66" s="193" t="s">
        <v>1343</v>
      </c>
      <c r="G66" s="194"/>
      <c r="H66" s="179"/>
    </row>
    <row r="67" spans="1:12" x14ac:dyDescent="0.2">
      <c r="A67" s="179" t="s">
        <v>1344</v>
      </c>
      <c r="D67" s="192" t="s">
        <v>1345</v>
      </c>
      <c r="E67" s="193"/>
      <c r="F67" s="193" t="s">
        <v>1346</v>
      </c>
      <c r="G67" s="194"/>
      <c r="H67" s="179"/>
    </row>
    <row r="68" spans="1:12" x14ac:dyDescent="0.2">
      <c r="A68" s="179" t="s">
        <v>1657</v>
      </c>
      <c r="D68" s="192" t="s">
        <v>1347</v>
      </c>
      <c r="E68" s="193"/>
      <c r="F68" s="193" t="s">
        <v>1347</v>
      </c>
      <c r="G68" s="194"/>
      <c r="H68" s="179"/>
    </row>
    <row r="69" spans="1:12" ht="5.25" customHeight="1" x14ac:dyDescent="0.2">
      <c r="D69" s="192"/>
      <c r="E69" s="193"/>
      <c r="F69" s="193"/>
      <c r="G69" s="194"/>
      <c r="H69" s="179"/>
    </row>
    <row r="70" spans="1:12" x14ac:dyDescent="0.2">
      <c r="A70" s="153" t="s">
        <v>1315</v>
      </c>
      <c r="D70" s="192"/>
      <c r="E70" s="193"/>
      <c r="F70" s="193"/>
      <c r="G70" s="194"/>
      <c r="H70" s="179"/>
    </row>
    <row r="71" spans="1:12" x14ac:dyDescent="0.2">
      <c r="A71" s="187" t="s">
        <v>1663</v>
      </c>
      <c r="C71" s="195"/>
      <c r="D71" s="192"/>
      <c r="E71" s="193"/>
      <c r="F71" s="193"/>
      <c r="G71" s="194"/>
      <c r="H71" s="179"/>
    </row>
    <row r="72" spans="1:12" x14ac:dyDescent="0.2">
      <c r="A72" s="187"/>
      <c r="C72" s="195"/>
      <c r="D72" s="192"/>
      <c r="E72" s="193"/>
      <c r="F72" s="193"/>
      <c r="G72" s="194"/>
      <c r="H72" s="179"/>
    </row>
    <row r="73" spans="1:12" ht="3.75" customHeight="1" x14ac:dyDescent="0.2">
      <c r="C73" s="195"/>
      <c r="D73" s="192"/>
      <c r="E73" s="193"/>
      <c r="F73" s="193"/>
      <c r="G73" s="194"/>
      <c r="H73" s="179"/>
    </row>
    <row r="74" spans="1:12" ht="4.5" customHeight="1" x14ac:dyDescent="0.2">
      <c r="A74" s="187"/>
      <c r="C74" s="195"/>
      <c r="D74" s="192"/>
      <c r="E74" s="193"/>
      <c r="F74" s="193"/>
      <c r="G74" s="194"/>
      <c r="H74" s="179"/>
    </row>
    <row r="75" spans="1:12" x14ac:dyDescent="0.2">
      <c r="A75" s="188" t="s">
        <v>1348</v>
      </c>
      <c r="D75" s="196"/>
      <c r="E75" s="197"/>
      <c r="F75" s="197"/>
      <c r="G75" s="179"/>
      <c r="H75" s="179"/>
    </row>
    <row r="76" spans="1:12" x14ac:dyDescent="0.2">
      <c r="D76" s="189" t="s">
        <v>1338</v>
      </c>
      <c r="E76" s="198" t="s">
        <v>1339</v>
      </c>
      <c r="F76" s="189" t="s">
        <v>1340</v>
      </c>
      <c r="G76" s="190"/>
      <c r="L76" s="190"/>
    </row>
    <row r="77" spans="1:12" ht="6" customHeight="1" x14ac:dyDescent="0.2">
      <c r="D77" s="191"/>
      <c r="E77" s="199"/>
      <c r="F77" s="191"/>
      <c r="G77" s="190"/>
      <c r="L77" s="190"/>
    </row>
    <row r="78" spans="1:12" x14ac:dyDescent="0.2">
      <c r="A78" s="186" t="s">
        <v>1292</v>
      </c>
      <c r="B78" s="186"/>
      <c r="C78" s="195"/>
      <c r="D78" s="195" t="s">
        <v>1349</v>
      </c>
      <c r="E78" s="200"/>
      <c r="F78" s="195" t="s">
        <v>1350</v>
      </c>
      <c r="G78" s="195"/>
    </row>
    <row r="79" spans="1:12" x14ac:dyDescent="0.2">
      <c r="A79" s="186" t="s">
        <v>1295</v>
      </c>
      <c r="B79" s="186"/>
      <c r="C79" s="195"/>
      <c r="D79" s="195" t="s">
        <v>1349</v>
      </c>
      <c r="E79" s="200"/>
      <c r="F79" s="195" t="s">
        <v>1350</v>
      </c>
      <c r="G79" s="195"/>
    </row>
    <row r="80" spans="1:12" x14ac:dyDescent="0.2">
      <c r="A80" s="186" t="s">
        <v>1296</v>
      </c>
      <c r="B80" s="186"/>
      <c r="C80" s="195"/>
      <c r="D80" s="195" t="s">
        <v>1349</v>
      </c>
      <c r="E80" s="200"/>
      <c r="F80" s="195" t="s">
        <v>1350</v>
      </c>
      <c r="G80" s="195"/>
    </row>
    <row r="81" spans="1:7" x14ac:dyDescent="0.2">
      <c r="A81" s="186" t="s">
        <v>1299</v>
      </c>
      <c r="B81" s="186"/>
      <c r="C81" s="195"/>
      <c r="D81" s="195" t="s">
        <v>1349</v>
      </c>
      <c r="E81" s="200"/>
      <c r="F81" s="195" t="s">
        <v>1350</v>
      </c>
      <c r="G81" s="195"/>
    </row>
    <row r="82" spans="1:7" x14ac:dyDescent="0.2">
      <c r="A82" s="186" t="s">
        <v>1300</v>
      </c>
      <c r="B82" s="186"/>
      <c r="C82" s="195"/>
      <c r="D82" s="195" t="s">
        <v>1349</v>
      </c>
      <c r="E82" s="200"/>
      <c r="F82" s="195" t="s">
        <v>1350</v>
      </c>
      <c r="G82" s="195"/>
    </row>
    <row r="83" spans="1:7" x14ac:dyDescent="0.2">
      <c r="A83" s="186" t="s">
        <v>1301</v>
      </c>
      <c r="B83" s="186"/>
      <c r="C83" s="195"/>
      <c r="D83" s="195" t="s">
        <v>1349</v>
      </c>
      <c r="E83" s="200"/>
      <c r="F83" s="195" t="s">
        <v>1350</v>
      </c>
      <c r="G83" s="195"/>
    </row>
    <row r="84" spans="1:7" x14ac:dyDescent="0.2">
      <c r="A84" s="186" t="s">
        <v>1303</v>
      </c>
      <c r="B84" s="186"/>
      <c r="C84" s="195"/>
      <c r="D84" s="195" t="s">
        <v>1349</v>
      </c>
      <c r="E84" s="200"/>
      <c r="F84" s="195" t="s">
        <v>1350</v>
      </c>
      <c r="G84" s="195"/>
    </row>
    <row r="85" spans="1:7" x14ac:dyDescent="0.2">
      <c r="A85" s="186" t="s">
        <v>1304</v>
      </c>
      <c r="B85" s="186"/>
      <c r="C85" s="195"/>
      <c r="D85" s="195" t="s">
        <v>1349</v>
      </c>
      <c r="E85" s="200"/>
      <c r="F85" s="195" t="s">
        <v>1350</v>
      </c>
      <c r="G85" s="195"/>
    </row>
    <row r="86" spans="1:7" x14ac:dyDescent="0.2">
      <c r="A86" s="186" t="s">
        <v>1305</v>
      </c>
      <c r="B86" s="186"/>
      <c r="C86" s="195"/>
      <c r="D86" s="195" t="s">
        <v>1349</v>
      </c>
      <c r="E86" s="200"/>
      <c r="F86" s="195" t="s">
        <v>1350</v>
      </c>
      <c r="G86" s="195"/>
    </row>
    <row r="87" spans="1:7" x14ac:dyDescent="0.2">
      <c r="A87" s="186" t="s">
        <v>1306</v>
      </c>
      <c r="B87" s="186"/>
      <c r="C87" s="195"/>
      <c r="D87" s="195" t="s">
        <v>1349</v>
      </c>
      <c r="E87" s="200"/>
      <c r="F87" s="195" t="s">
        <v>1350</v>
      </c>
      <c r="G87" s="195"/>
    </row>
    <row r="88" spans="1:7" x14ac:dyDescent="0.2">
      <c r="A88" s="186" t="s">
        <v>1308</v>
      </c>
      <c r="B88" s="186"/>
      <c r="C88" s="195"/>
      <c r="D88" s="195" t="s">
        <v>1349</v>
      </c>
      <c r="E88" s="200"/>
      <c r="F88" s="195" t="s">
        <v>1350</v>
      </c>
      <c r="G88" s="195"/>
    </row>
    <row r="89" spans="1:7" x14ac:dyDescent="0.2">
      <c r="A89" s="186" t="s">
        <v>1309</v>
      </c>
      <c r="B89" s="186"/>
      <c r="C89" s="195"/>
      <c r="D89" s="195" t="s">
        <v>1349</v>
      </c>
      <c r="E89" s="200"/>
      <c r="F89" s="195" t="s">
        <v>1350</v>
      </c>
      <c r="G89" s="195"/>
    </row>
    <row r="90" spans="1:7" x14ac:dyDescent="0.2">
      <c r="A90" s="186" t="s">
        <v>1310</v>
      </c>
      <c r="B90" s="186"/>
      <c r="C90" s="195"/>
      <c r="D90" s="194" t="s">
        <v>1349</v>
      </c>
      <c r="E90" s="200"/>
      <c r="F90" s="194" t="s">
        <v>1350</v>
      </c>
      <c r="G90" s="195"/>
    </row>
    <row r="91" spans="1:7" x14ac:dyDescent="0.2">
      <c r="A91" s="186" t="s">
        <v>1312</v>
      </c>
      <c r="B91" s="186"/>
      <c r="C91" s="195"/>
      <c r="D91" s="194" t="s">
        <v>1349</v>
      </c>
      <c r="E91" s="200"/>
      <c r="F91" s="194" t="s">
        <v>1350</v>
      </c>
      <c r="G91" s="195"/>
    </row>
    <row r="92" spans="1:7" x14ac:dyDescent="0.2">
      <c r="A92" s="186" t="s">
        <v>1313</v>
      </c>
      <c r="B92" s="186"/>
      <c r="C92" s="195"/>
      <c r="D92" s="194" t="s">
        <v>1349</v>
      </c>
      <c r="E92" s="200"/>
      <c r="F92" s="194" t="s">
        <v>1350</v>
      </c>
      <c r="G92" s="195"/>
    </row>
    <row r="93" spans="1:7" x14ac:dyDescent="0.2">
      <c r="A93" s="186" t="s">
        <v>1314</v>
      </c>
      <c r="B93" s="186"/>
      <c r="C93" s="195"/>
      <c r="D93" s="194" t="s">
        <v>1349</v>
      </c>
      <c r="E93" s="200"/>
      <c r="F93" s="194" t="s">
        <v>1350</v>
      </c>
      <c r="G93" s="195"/>
    </row>
    <row r="94" spans="1:7" x14ac:dyDescent="0.2">
      <c r="A94" s="186" t="s">
        <v>1662</v>
      </c>
      <c r="B94" s="186"/>
      <c r="C94" s="195"/>
      <c r="D94" s="194" t="s">
        <v>1349</v>
      </c>
      <c r="E94" s="200"/>
      <c r="F94" s="194" t="s">
        <v>1350</v>
      </c>
      <c r="G94" s="195"/>
    </row>
    <row r="95" spans="1:7" ht="6.75" customHeight="1" x14ac:dyDescent="0.2">
      <c r="A95" s="186"/>
      <c r="B95" s="186"/>
      <c r="C95" s="195"/>
      <c r="D95" s="195"/>
      <c r="E95" s="200"/>
      <c r="F95" s="195"/>
      <c r="G95" s="195"/>
    </row>
    <row r="96" spans="1:7" x14ac:dyDescent="0.2">
      <c r="A96" s="188" t="s">
        <v>1351</v>
      </c>
      <c r="C96" s="195"/>
      <c r="D96" s="195"/>
      <c r="E96" s="195"/>
      <c r="F96" s="195"/>
      <c r="G96" s="195"/>
    </row>
    <row r="97" spans="1:10" ht="6" customHeight="1" x14ac:dyDescent="0.2">
      <c r="A97" s="155"/>
      <c r="C97" s="195"/>
      <c r="D97" s="201"/>
      <c r="E97" s="195"/>
      <c r="F97" s="195"/>
      <c r="G97" s="195"/>
    </row>
    <row r="98" spans="1:10" s="186" customFormat="1" x14ac:dyDescent="0.2">
      <c r="A98" s="202" t="s">
        <v>1352</v>
      </c>
      <c r="B98" s="203"/>
      <c r="C98" s="163" t="s">
        <v>1353</v>
      </c>
      <c r="D98" s="204" t="s">
        <v>1354</v>
      </c>
      <c r="E98" s="205"/>
      <c r="F98" s="205"/>
      <c r="G98" s="164" t="s">
        <v>1355</v>
      </c>
      <c r="H98" s="206" t="s">
        <v>1356</v>
      </c>
    </row>
    <row r="99" spans="1:10" s="186" customFormat="1" ht="6" customHeight="1" x14ac:dyDescent="0.2">
      <c r="A99" s="203"/>
      <c r="C99" s="207"/>
      <c r="D99" s="208"/>
      <c r="E99" s="209"/>
      <c r="F99" s="209"/>
      <c r="G99" s="210"/>
      <c r="H99" s="211"/>
    </row>
    <row r="100" spans="1:10" s="186" customFormat="1" x14ac:dyDescent="0.2">
      <c r="A100" s="212"/>
      <c r="D100" s="190" t="s">
        <v>1338</v>
      </c>
      <c r="E100" s="213" t="s">
        <v>1339</v>
      </c>
      <c r="F100" s="190" t="s">
        <v>1340</v>
      </c>
      <c r="H100" s="212"/>
    </row>
    <row r="101" spans="1:10" s="186" customFormat="1" ht="13.35" customHeight="1" x14ac:dyDescent="0.2">
      <c r="A101" s="214" t="s">
        <v>1357</v>
      </c>
      <c r="B101" s="215"/>
      <c r="C101" s="201" t="s">
        <v>1358</v>
      </c>
      <c r="E101" s="216"/>
      <c r="G101" s="217" t="s">
        <v>1359</v>
      </c>
      <c r="H101" s="218" t="s">
        <v>1360</v>
      </c>
      <c r="I101" s="218"/>
      <c r="J101" s="219"/>
    </row>
    <row r="102" spans="1:10" s="186" customFormat="1" ht="13.35" customHeight="1" x14ac:dyDescent="0.2">
      <c r="A102" s="220" t="s">
        <v>1361</v>
      </c>
      <c r="B102" s="215"/>
      <c r="C102" s="201"/>
      <c r="D102" s="201"/>
      <c r="E102" s="221" t="s">
        <v>1362</v>
      </c>
      <c r="F102" s="201" t="s">
        <v>1363</v>
      </c>
      <c r="G102" s="217"/>
      <c r="H102" s="218"/>
      <c r="I102" s="218"/>
      <c r="J102" s="219"/>
    </row>
    <row r="103" spans="1:10" s="186" customFormat="1" ht="13.35" customHeight="1" x14ac:dyDescent="0.2">
      <c r="A103" s="220" t="s">
        <v>1344</v>
      </c>
      <c r="B103" s="215"/>
      <c r="C103" s="222"/>
      <c r="D103" s="201" t="s">
        <v>1345</v>
      </c>
      <c r="E103" s="221" t="s">
        <v>1364</v>
      </c>
      <c r="F103" s="201" t="s">
        <v>1365</v>
      </c>
      <c r="G103" s="223"/>
      <c r="H103" s="224"/>
      <c r="I103" s="218"/>
      <c r="J103" s="219"/>
    </row>
    <row r="104" spans="1:10" s="186" customFormat="1" ht="5.25" customHeight="1" x14ac:dyDescent="0.2">
      <c r="A104" s="225"/>
      <c r="B104" s="215"/>
      <c r="C104" s="222"/>
      <c r="D104" s="226"/>
      <c r="E104" s="227"/>
      <c r="F104" s="226"/>
      <c r="G104" s="223"/>
      <c r="H104" s="224"/>
      <c r="I104" s="218"/>
      <c r="J104" s="219"/>
    </row>
    <row r="105" spans="1:10" s="186" customFormat="1" ht="3.75" customHeight="1" x14ac:dyDescent="0.2">
      <c r="A105" s="225"/>
      <c r="B105" s="215"/>
      <c r="C105" s="222"/>
      <c r="D105" s="201"/>
      <c r="E105" s="221"/>
      <c r="F105" s="201"/>
      <c r="G105" s="223"/>
      <c r="H105" s="224"/>
      <c r="I105" s="218"/>
      <c r="J105" s="219"/>
    </row>
    <row r="106" spans="1:10" s="186" customFormat="1" ht="13.35" customHeight="1" x14ac:dyDescent="0.2">
      <c r="A106" s="214" t="s">
        <v>1366</v>
      </c>
      <c r="B106" s="215"/>
      <c r="C106" s="201" t="s">
        <v>1367</v>
      </c>
      <c r="E106" s="216"/>
      <c r="G106" s="217" t="s">
        <v>1359</v>
      </c>
      <c r="H106" s="218" t="s">
        <v>1360</v>
      </c>
      <c r="I106" s="218"/>
      <c r="J106" s="219"/>
    </row>
    <row r="107" spans="1:10" s="186" customFormat="1" ht="13.35" customHeight="1" x14ac:dyDescent="0.2">
      <c r="A107" s="214" t="s">
        <v>1368</v>
      </c>
      <c r="B107" s="215"/>
      <c r="C107" s="201"/>
      <c r="E107" s="216"/>
      <c r="G107" s="217"/>
      <c r="H107" s="218"/>
      <c r="I107" s="218"/>
      <c r="J107" s="219"/>
    </row>
    <row r="108" spans="1:10" s="186" customFormat="1" ht="13.35" customHeight="1" x14ac:dyDescent="0.2">
      <c r="A108" s="220" t="s">
        <v>1361</v>
      </c>
      <c r="B108" s="215"/>
      <c r="C108" s="201"/>
      <c r="D108" s="201"/>
      <c r="E108" s="221" t="s">
        <v>1362</v>
      </c>
      <c r="F108" s="201" t="s">
        <v>1363</v>
      </c>
      <c r="G108" s="217"/>
      <c r="H108" s="218"/>
      <c r="I108" s="218"/>
      <c r="J108" s="219"/>
    </row>
    <row r="109" spans="1:10" s="186" customFormat="1" ht="13.35" customHeight="1" x14ac:dyDescent="0.2">
      <c r="A109" s="220" t="s">
        <v>1344</v>
      </c>
      <c r="B109" s="215"/>
      <c r="C109" s="222"/>
      <c r="D109" s="201" t="s">
        <v>1345</v>
      </c>
      <c r="E109" s="221" t="s">
        <v>1364</v>
      </c>
      <c r="F109" s="201" t="s">
        <v>1365</v>
      </c>
      <c r="G109" s="223"/>
      <c r="H109" s="224"/>
      <c r="I109" s="218"/>
      <c r="J109" s="219"/>
    </row>
    <row r="110" spans="1:10" s="186" customFormat="1" ht="4.5" customHeight="1" x14ac:dyDescent="0.2">
      <c r="A110" s="225"/>
      <c r="B110" s="215"/>
      <c r="C110" s="222"/>
      <c r="D110" s="226"/>
      <c r="E110" s="227"/>
      <c r="F110" s="226"/>
      <c r="G110" s="223"/>
      <c r="H110" s="224"/>
      <c r="I110" s="218"/>
      <c r="J110" s="219"/>
    </row>
    <row r="111" spans="1:10" s="186" customFormat="1" ht="5.25" customHeight="1" x14ac:dyDescent="0.2">
      <c r="A111" s="225"/>
      <c r="B111" s="215"/>
      <c r="C111" s="222"/>
      <c r="D111" s="222"/>
      <c r="E111" s="228"/>
      <c r="F111" s="222"/>
      <c r="G111" s="223"/>
      <c r="H111" s="224"/>
      <c r="I111" s="218"/>
      <c r="J111" s="219"/>
    </row>
    <row r="112" spans="1:10" s="186" customFormat="1" ht="12.75" customHeight="1" x14ac:dyDescent="0.2">
      <c r="A112" s="229" t="s">
        <v>1369</v>
      </c>
      <c r="B112" s="230"/>
      <c r="C112" s="230"/>
      <c r="D112" s="230"/>
      <c r="E112" s="230"/>
      <c r="F112" s="230"/>
      <c r="G112" s="230"/>
      <c r="H112" s="230"/>
      <c r="I112" s="230"/>
      <c r="J112" s="219"/>
    </row>
    <row r="113" spans="1:10" s="186" customFormat="1" x14ac:dyDescent="0.2">
      <c r="A113" s="229" t="s">
        <v>1370</v>
      </c>
      <c r="B113" s="230"/>
      <c r="C113" s="230"/>
      <c r="D113" s="230"/>
      <c r="E113" s="230"/>
      <c r="F113" s="230"/>
      <c r="G113" s="230"/>
      <c r="H113" s="230"/>
      <c r="I113" s="230"/>
      <c r="J113" s="219"/>
    </row>
    <row r="114" spans="1:10" s="186" customFormat="1" ht="5.25" customHeight="1" x14ac:dyDescent="0.2">
      <c r="A114" s="231"/>
      <c r="B114" s="231"/>
      <c r="C114" s="231"/>
      <c r="D114" s="231"/>
      <c r="E114" s="231"/>
      <c r="F114" s="231"/>
      <c r="G114" s="231"/>
      <c r="H114" s="231"/>
      <c r="I114" s="231"/>
      <c r="J114" s="219"/>
    </row>
    <row r="115" spans="1:10" s="186" customFormat="1" ht="13.35" customHeight="1" x14ac:dyDescent="0.2">
      <c r="A115" s="214" t="s">
        <v>1371</v>
      </c>
      <c r="B115" s="215"/>
      <c r="C115" s="222" t="s">
        <v>1358</v>
      </c>
      <c r="E115" s="216"/>
      <c r="G115" s="223" t="s">
        <v>1359</v>
      </c>
      <c r="H115" s="224" t="s">
        <v>1372</v>
      </c>
      <c r="I115" s="219"/>
      <c r="J115" s="219"/>
    </row>
    <row r="116" spans="1:10" s="186" customFormat="1" ht="13.35" customHeight="1" x14ac:dyDescent="0.2">
      <c r="A116" s="214" t="s">
        <v>1373</v>
      </c>
      <c r="B116" s="215"/>
      <c r="C116" s="222"/>
      <c r="E116" s="216"/>
      <c r="G116" s="223"/>
      <c r="H116" s="224" t="s">
        <v>1374</v>
      </c>
      <c r="I116" s="219"/>
      <c r="J116" s="219"/>
    </row>
    <row r="117" spans="1:10" s="186" customFormat="1" ht="13.35" customHeight="1" x14ac:dyDescent="0.2">
      <c r="A117" s="220" t="s">
        <v>1361</v>
      </c>
      <c r="B117" s="215"/>
      <c r="C117" s="222"/>
      <c r="D117" s="201"/>
      <c r="E117" s="221" t="s">
        <v>1362</v>
      </c>
      <c r="F117" s="232" t="s">
        <v>1363</v>
      </c>
      <c r="G117" s="223"/>
      <c r="H117" s="224" t="s">
        <v>1375</v>
      </c>
      <c r="I117" s="219"/>
      <c r="J117" s="219"/>
    </row>
    <row r="118" spans="1:10" s="186" customFormat="1" ht="13.35" customHeight="1" x14ac:dyDescent="0.2">
      <c r="A118" s="220" t="s">
        <v>1344</v>
      </c>
      <c r="B118" s="215"/>
      <c r="C118" s="222"/>
      <c r="D118" s="232" t="s">
        <v>1376</v>
      </c>
      <c r="E118" s="221" t="s">
        <v>1364</v>
      </c>
      <c r="F118" s="232" t="s">
        <v>1365</v>
      </c>
      <c r="G118" s="223"/>
      <c r="H118" s="224" t="s">
        <v>1377</v>
      </c>
      <c r="I118" s="219"/>
      <c r="J118" s="219"/>
    </row>
    <row r="119" spans="1:10" s="186" customFormat="1" ht="5.25" customHeight="1" x14ac:dyDescent="0.2">
      <c r="A119" s="215"/>
      <c r="B119" s="215"/>
      <c r="C119" s="222"/>
      <c r="D119" s="226"/>
      <c r="E119" s="227"/>
      <c r="F119" s="226"/>
      <c r="G119" s="223"/>
      <c r="H119" s="224"/>
      <c r="I119" s="219"/>
      <c r="J119" s="219"/>
    </row>
    <row r="120" spans="1:10" s="186" customFormat="1" ht="5.25" customHeight="1" x14ac:dyDescent="0.2">
      <c r="A120" s="215"/>
      <c r="B120" s="215"/>
      <c r="C120" s="222"/>
      <c r="D120" s="201"/>
      <c r="E120" s="221"/>
      <c r="F120" s="201"/>
      <c r="G120" s="223"/>
      <c r="H120" s="224"/>
      <c r="I120" s="219"/>
      <c r="J120" s="219"/>
    </row>
    <row r="121" spans="1:10" s="186" customFormat="1" ht="13.35" customHeight="1" x14ac:dyDescent="0.2">
      <c r="A121" s="214" t="s">
        <v>1378</v>
      </c>
      <c r="B121" s="215"/>
      <c r="C121" s="222" t="s">
        <v>1358</v>
      </c>
      <c r="E121" s="221"/>
      <c r="G121" s="223" t="s">
        <v>1359</v>
      </c>
      <c r="H121" s="233" t="s">
        <v>1379</v>
      </c>
      <c r="I121" s="219"/>
      <c r="J121" s="219"/>
    </row>
    <row r="122" spans="1:10" s="186" customFormat="1" ht="13.35" customHeight="1" x14ac:dyDescent="0.2">
      <c r="A122" s="214" t="s">
        <v>1373</v>
      </c>
      <c r="B122" s="215"/>
      <c r="C122" s="222"/>
      <c r="E122" s="221"/>
      <c r="G122" s="223"/>
      <c r="H122" s="233" t="s">
        <v>1380</v>
      </c>
      <c r="I122" s="219"/>
      <c r="J122" s="219"/>
    </row>
    <row r="123" spans="1:10" s="186" customFormat="1" ht="13.35" customHeight="1" x14ac:dyDescent="0.2">
      <c r="A123" s="220" t="s">
        <v>1361</v>
      </c>
      <c r="B123" s="215"/>
      <c r="C123" s="222"/>
      <c r="E123" s="221" t="s">
        <v>1362</v>
      </c>
      <c r="F123" s="232" t="s">
        <v>1363</v>
      </c>
      <c r="G123" s="223"/>
      <c r="H123" s="233" t="s">
        <v>1381</v>
      </c>
      <c r="I123" s="219"/>
      <c r="J123" s="219"/>
    </row>
    <row r="124" spans="1:10" s="186" customFormat="1" ht="13.35" customHeight="1" x14ac:dyDescent="0.2">
      <c r="A124" s="220" t="s">
        <v>1344</v>
      </c>
      <c r="B124" s="215"/>
      <c r="C124" s="222"/>
      <c r="D124" s="232" t="s">
        <v>1345</v>
      </c>
      <c r="E124" s="221" t="s">
        <v>1364</v>
      </c>
      <c r="F124" s="232" t="s">
        <v>1365</v>
      </c>
      <c r="G124" s="223"/>
      <c r="H124" s="233" t="s">
        <v>1382</v>
      </c>
      <c r="I124" s="219"/>
      <c r="J124" s="219"/>
    </row>
    <row r="125" spans="1:10" s="186" customFormat="1" ht="5.25" customHeight="1" x14ac:dyDescent="0.2">
      <c r="A125" s="215"/>
      <c r="B125" s="215"/>
      <c r="C125" s="222"/>
      <c r="D125" s="226"/>
      <c r="E125" s="227"/>
      <c r="F125" s="226"/>
      <c r="G125" s="223"/>
      <c r="H125" s="224"/>
      <c r="I125" s="219"/>
      <c r="J125" s="219"/>
    </row>
    <row r="126" spans="1:10" s="186" customFormat="1" ht="5.25" customHeight="1" x14ac:dyDescent="0.2">
      <c r="A126" s="215"/>
      <c r="B126" s="215"/>
      <c r="C126" s="222"/>
      <c r="D126" s="201"/>
      <c r="E126" s="221"/>
      <c r="F126" s="201"/>
      <c r="G126" s="223"/>
      <c r="H126" s="224"/>
      <c r="I126" s="219"/>
      <c r="J126" s="219"/>
    </row>
    <row r="127" spans="1:10" s="186" customFormat="1" ht="13.35" customHeight="1" x14ac:dyDescent="0.2">
      <c r="A127" s="214" t="s">
        <v>1383</v>
      </c>
      <c r="B127" s="215"/>
      <c r="C127" s="222" t="s">
        <v>1358</v>
      </c>
      <c r="E127" s="216"/>
      <c r="G127" s="223" t="s">
        <v>1359</v>
      </c>
      <c r="H127" s="224" t="s">
        <v>1360</v>
      </c>
      <c r="I127" s="219"/>
      <c r="J127" s="219"/>
    </row>
    <row r="128" spans="1:10" s="186" customFormat="1" ht="13.35" customHeight="1" x14ac:dyDescent="0.2">
      <c r="A128" s="220" t="s">
        <v>1361</v>
      </c>
      <c r="B128" s="215"/>
      <c r="C128" s="222"/>
      <c r="D128" s="201" t="s">
        <v>1384</v>
      </c>
      <c r="E128" s="221" t="s">
        <v>1362</v>
      </c>
      <c r="F128" s="201"/>
      <c r="G128" s="223"/>
      <c r="H128" s="224"/>
      <c r="I128" s="219"/>
      <c r="J128" s="219"/>
    </row>
    <row r="129" spans="1:10" s="186" customFormat="1" ht="13.35" customHeight="1" x14ac:dyDescent="0.2">
      <c r="A129" s="220" t="s">
        <v>1344</v>
      </c>
      <c r="B129" s="215"/>
      <c r="C129" s="222"/>
      <c r="D129" s="201"/>
      <c r="E129" s="221" t="s">
        <v>1364</v>
      </c>
      <c r="F129" s="201" t="s">
        <v>1385</v>
      </c>
      <c r="G129" s="223"/>
      <c r="H129" s="224"/>
      <c r="I129" s="219"/>
      <c r="J129" s="219"/>
    </row>
    <row r="130" spans="1:10" s="186" customFormat="1" ht="5.25" customHeight="1" x14ac:dyDescent="0.2">
      <c r="A130" s="215"/>
      <c r="B130" s="215"/>
      <c r="C130" s="222"/>
      <c r="D130" s="226"/>
      <c r="E130" s="227"/>
      <c r="F130" s="226"/>
      <c r="G130" s="223"/>
      <c r="H130" s="224"/>
      <c r="I130" s="219"/>
      <c r="J130" s="219"/>
    </row>
    <row r="131" spans="1:10" s="186" customFormat="1" ht="5.25" customHeight="1" x14ac:dyDescent="0.2">
      <c r="A131" s="215"/>
      <c r="B131" s="215"/>
      <c r="C131" s="222"/>
      <c r="D131" s="201"/>
      <c r="E131" s="221"/>
      <c r="F131" s="201"/>
      <c r="G131" s="223"/>
      <c r="H131" s="224"/>
      <c r="I131" s="219"/>
      <c r="J131" s="219"/>
    </row>
    <row r="132" spans="1:10" s="186" customFormat="1" ht="13.35" customHeight="1" x14ac:dyDescent="0.2">
      <c r="A132" s="214" t="s">
        <v>1386</v>
      </c>
      <c r="B132" s="215"/>
      <c r="C132" s="222" t="s">
        <v>1358</v>
      </c>
      <c r="E132" s="221"/>
      <c r="G132" s="223" t="s">
        <v>1359</v>
      </c>
      <c r="H132" s="224" t="s">
        <v>1360</v>
      </c>
      <c r="I132" s="219"/>
      <c r="J132" s="219"/>
    </row>
    <row r="133" spans="1:10" s="186" customFormat="1" ht="13.35" customHeight="1" x14ac:dyDescent="0.2">
      <c r="A133" s="220" t="s">
        <v>1344</v>
      </c>
      <c r="B133" s="215"/>
      <c r="C133" s="222"/>
      <c r="D133" s="232" t="s">
        <v>1387</v>
      </c>
      <c r="E133" s="221" t="s">
        <v>1364</v>
      </c>
      <c r="F133" s="201" t="s">
        <v>1385</v>
      </c>
      <c r="G133" s="223"/>
      <c r="H133" s="224"/>
      <c r="I133" s="219"/>
      <c r="J133" s="219"/>
    </row>
    <row r="134" spans="1:10" s="186" customFormat="1" ht="5.25" customHeight="1" x14ac:dyDescent="0.2">
      <c r="A134" s="215"/>
      <c r="B134" s="215"/>
      <c r="C134" s="222"/>
      <c r="D134" s="226"/>
      <c r="E134" s="227"/>
      <c r="F134" s="226"/>
      <c r="G134" s="223"/>
      <c r="H134" s="224"/>
      <c r="I134" s="219"/>
      <c r="J134" s="219"/>
    </row>
    <row r="135" spans="1:10" s="186" customFormat="1" ht="5.25" customHeight="1" x14ac:dyDescent="0.2">
      <c r="A135" s="215"/>
      <c r="B135" s="215"/>
      <c r="C135" s="222"/>
      <c r="D135" s="201"/>
      <c r="E135" s="221"/>
      <c r="F135" s="201"/>
      <c r="G135" s="223"/>
      <c r="H135" s="224"/>
      <c r="I135" s="219"/>
      <c r="J135" s="219"/>
    </row>
    <row r="136" spans="1:10" s="186" customFormat="1" ht="13.35" customHeight="1" x14ac:dyDescent="0.2">
      <c r="A136" s="214" t="s">
        <v>1388</v>
      </c>
      <c r="B136" s="215"/>
      <c r="C136" s="222" t="s">
        <v>1358</v>
      </c>
      <c r="E136" s="221"/>
      <c r="G136" s="223" t="s">
        <v>1359</v>
      </c>
      <c r="H136" s="233" t="s">
        <v>1389</v>
      </c>
      <c r="I136" s="219"/>
      <c r="J136" s="219"/>
    </row>
    <row r="137" spans="1:10" s="186" customFormat="1" ht="13.35" customHeight="1" x14ac:dyDescent="0.2">
      <c r="A137" s="220" t="s">
        <v>1361</v>
      </c>
      <c r="B137" s="215"/>
      <c r="C137" s="222"/>
      <c r="D137" s="201" t="s">
        <v>1390</v>
      </c>
      <c r="E137" s="221" t="s">
        <v>1391</v>
      </c>
      <c r="F137" s="201" t="s">
        <v>1392</v>
      </c>
      <c r="G137" s="223"/>
      <c r="H137" s="233" t="s">
        <v>1393</v>
      </c>
      <c r="I137" s="219"/>
      <c r="J137" s="219"/>
    </row>
    <row r="138" spans="1:10" s="186" customFormat="1" ht="13.35" customHeight="1" x14ac:dyDescent="0.2">
      <c r="A138" s="220"/>
      <c r="B138" s="215"/>
      <c r="C138" s="222"/>
      <c r="D138" s="201"/>
      <c r="E138" s="221"/>
      <c r="F138" s="201"/>
      <c r="G138" s="223"/>
      <c r="H138" s="233" t="s">
        <v>1394</v>
      </c>
      <c r="I138" s="219"/>
      <c r="J138" s="219"/>
    </row>
    <row r="139" spans="1:10" s="186" customFormat="1" ht="13.35" customHeight="1" x14ac:dyDescent="0.2">
      <c r="A139" s="220"/>
      <c r="B139" s="215"/>
      <c r="C139" s="222"/>
      <c r="D139" s="201"/>
      <c r="E139" s="221"/>
      <c r="F139" s="201"/>
      <c r="G139" s="223"/>
      <c r="H139" s="224" t="s">
        <v>1395</v>
      </c>
      <c r="I139" s="219"/>
      <c r="J139" s="219"/>
    </row>
    <row r="140" spans="1:10" s="186" customFormat="1" ht="5.25" customHeight="1" x14ac:dyDescent="0.2">
      <c r="A140" s="215"/>
      <c r="B140" s="215"/>
      <c r="C140" s="222"/>
      <c r="D140" s="201"/>
      <c r="E140" s="221"/>
      <c r="F140" s="201"/>
      <c r="G140" s="223"/>
      <c r="H140" s="224"/>
      <c r="I140" s="219"/>
      <c r="J140" s="219"/>
    </row>
    <row r="141" spans="1:10" ht="13.35" customHeight="1" x14ac:dyDescent="0.2">
      <c r="A141" s="214" t="s">
        <v>1396</v>
      </c>
      <c r="B141" s="215"/>
      <c r="C141" s="222" t="s">
        <v>1358</v>
      </c>
      <c r="D141" s="201"/>
      <c r="E141" s="221"/>
      <c r="F141" s="201"/>
      <c r="G141" s="196"/>
      <c r="H141" s="224"/>
      <c r="I141" s="219"/>
      <c r="J141" s="219"/>
    </row>
    <row r="142" spans="1:10" ht="14.25" x14ac:dyDescent="0.2">
      <c r="A142" s="220" t="s">
        <v>1397</v>
      </c>
      <c r="B142" s="215"/>
      <c r="C142" s="222"/>
      <c r="D142" s="201"/>
      <c r="E142" s="221"/>
      <c r="F142" s="201"/>
      <c r="G142" s="192" t="s">
        <v>1359</v>
      </c>
      <c r="H142" s="224" t="s">
        <v>1398</v>
      </c>
      <c r="I142" s="219"/>
      <c r="J142" s="219"/>
    </row>
    <row r="143" spans="1:10" ht="13.35" customHeight="1" x14ac:dyDescent="0.2">
      <c r="A143" s="234" t="s">
        <v>1361</v>
      </c>
      <c r="B143" s="215"/>
      <c r="C143" s="222"/>
      <c r="D143" s="201" t="s">
        <v>1399</v>
      </c>
      <c r="E143" s="221" t="s">
        <v>1363</v>
      </c>
      <c r="F143" s="201" t="s">
        <v>1363</v>
      </c>
      <c r="G143" s="192"/>
      <c r="H143" s="224"/>
      <c r="I143" s="219"/>
      <c r="J143" s="219"/>
    </row>
    <row r="144" spans="1:10" ht="13.35" customHeight="1" x14ac:dyDescent="0.2">
      <c r="A144" s="234" t="s">
        <v>1344</v>
      </c>
      <c r="B144" s="215"/>
      <c r="C144" s="222"/>
      <c r="D144" s="201" t="s">
        <v>1345</v>
      </c>
      <c r="E144" s="221" t="s">
        <v>1364</v>
      </c>
      <c r="F144" s="201" t="s">
        <v>1365</v>
      </c>
      <c r="G144" s="192"/>
      <c r="H144" s="224"/>
      <c r="I144" s="219"/>
      <c r="J144" s="219"/>
    </row>
    <row r="145" spans="1:10" ht="5.25" customHeight="1" x14ac:dyDescent="0.2">
      <c r="A145" s="225"/>
      <c r="B145" s="215"/>
      <c r="C145" s="222"/>
      <c r="D145" s="201"/>
      <c r="E145" s="221"/>
      <c r="F145" s="201"/>
      <c r="G145" s="192"/>
      <c r="H145" s="224"/>
      <c r="I145" s="219"/>
      <c r="J145" s="219"/>
    </row>
    <row r="146" spans="1:10" ht="13.35" customHeight="1" x14ac:dyDescent="0.2">
      <c r="A146" s="225" t="s">
        <v>1400</v>
      </c>
      <c r="B146" s="215"/>
      <c r="C146" s="222"/>
      <c r="D146" s="201"/>
      <c r="E146" s="221"/>
      <c r="F146" s="201"/>
      <c r="G146" s="192" t="s">
        <v>1359</v>
      </c>
      <c r="H146" s="224" t="s">
        <v>1360</v>
      </c>
      <c r="I146" s="219"/>
      <c r="J146" s="219"/>
    </row>
    <row r="147" spans="1:10" ht="13.35" customHeight="1" x14ac:dyDescent="0.2">
      <c r="A147" s="234" t="s">
        <v>1361</v>
      </c>
      <c r="B147" s="215"/>
      <c r="C147" s="222"/>
      <c r="D147" s="201" t="s">
        <v>1401</v>
      </c>
      <c r="E147" s="221" t="s">
        <v>1402</v>
      </c>
      <c r="F147" s="201" t="s">
        <v>1403</v>
      </c>
      <c r="G147" s="192"/>
      <c r="H147" s="224"/>
      <c r="I147" s="219"/>
      <c r="J147" s="219"/>
    </row>
    <row r="148" spans="1:10" ht="13.35" customHeight="1" x14ac:dyDescent="0.2">
      <c r="A148" s="234" t="s">
        <v>1344</v>
      </c>
      <c r="B148" s="215"/>
      <c r="C148" s="222"/>
      <c r="D148" s="201" t="s">
        <v>1404</v>
      </c>
      <c r="E148" s="221" t="s">
        <v>1405</v>
      </c>
      <c r="F148" s="201" t="s">
        <v>1406</v>
      </c>
      <c r="G148" s="192"/>
      <c r="H148" s="224"/>
      <c r="I148" s="219"/>
      <c r="J148" s="219"/>
    </row>
    <row r="149" spans="1:10" ht="6" customHeight="1" x14ac:dyDescent="0.2">
      <c r="A149" s="225"/>
      <c r="B149" s="215"/>
      <c r="C149" s="222"/>
      <c r="D149" s="226"/>
      <c r="E149" s="227"/>
      <c r="F149" s="226"/>
      <c r="G149" s="192"/>
      <c r="H149" s="224"/>
      <c r="I149" s="219"/>
      <c r="J149" s="219"/>
    </row>
    <row r="150" spans="1:10" ht="6" customHeight="1" x14ac:dyDescent="0.2">
      <c r="A150" s="225"/>
      <c r="B150" s="215"/>
      <c r="C150" s="222"/>
      <c r="D150" s="222"/>
      <c r="E150" s="228"/>
      <c r="F150" s="222"/>
      <c r="G150" s="192"/>
      <c r="H150" s="224"/>
      <c r="I150" s="219"/>
      <c r="J150" s="219"/>
    </row>
    <row r="151" spans="1:10" ht="13.35" customHeight="1" x14ac:dyDescent="0.2">
      <c r="A151" s="214" t="s">
        <v>1407</v>
      </c>
      <c r="B151" s="215"/>
      <c r="C151" s="222" t="s">
        <v>1358</v>
      </c>
      <c r="D151" s="201"/>
      <c r="E151" s="221"/>
      <c r="F151" s="201"/>
      <c r="G151" s="192"/>
      <c r="H151" s="224"/>
      <c r="I151" s="219"/>
      <c r="J151" s="219"/>
    </row>
    <row r="152" spans="1:10" ht="14.25" x14ac:dyDescent="0.2">
      <c r="A152" s="220" t="s">
        <v>1397</v>
      </c>
      <c r="B152" s="215"/>
      <c r="C152" s="222"/>
      <c r="D152" s="201"/>
      <c r="E152" s="221"/>
      <c r="F152" s="201"/>
      <c r="G152" s="195" t="s">
        <v>1359</v>
      </c>
      <c r="H152" s="218" t="s">
        <v>1398</v>
      </c>
      <c r="I152" s="219"/>
      <c r="J152" s="219"/>
    </row>
    <row r="153" spans="1:10" x14ac:dyDescent="0.2">
      <c r="A153" s="234" t="s">
        <v>1361</v>
      </c>
      <c r="B153" s="215"/>
      <c r="C153" s="222"/>
      <c r="D153" s="232" t="s">
        <v>1408</v>
      </c>
      <c r="E153" s="221" t="s">
        <v>1363</v>
      </c>
      <c r="F153" s="201" t="s">
        <v>1363</v>
      </c>
      <c r="G153" s="195"/>
      <c r="H153" s="218"/>
      <c r="I153" s="219"/>
      <c r="J153" s="219"/>
    </row>
    <row r="154" spans="1:10" ht="13.35" customHeight="1" x14ac:dyDescent="0.2">
      <c r="A154" s="234" t="s">
        <v>1344</v>
      </c>
      <c r="B154" s="215"/>
      <c r="C154" s="222"/>
      <c r="D154" s="232" t="s">
        <v>1376</v>
      </c>
      <c r="E154" s="221" t="s">
        <v>1364</v>
      </c>
      <c r="F154" s="201" t="s">
        <v>1365</v>
      </c>
      <c r="G154" s="195"/>
      <c r="H154" s="218"/>
      <c r="I154" s="219"/>
      <c r="J154" s="219"/>
    </row>
    <row r="155" spans="1:10" ht="6" customHeight="1" x14ac:dyDescent="0.2">
      <c r="A155" s="225"/>
      <c r="B155" s="215"/>
      <c r="C155" s="201"/>
      <c r="D155" s="201"/>
      <c r="E155" s="221"/>
      <c r="F155" s="201"/>
      <c r="G155" s="195"/>
      <c r="H155" s="218"/>
      <c r="I155" s="219"/>
      <c r="J155" s="219"/>
    </row>
    <row r="156" spans="1:10" ht="12.75" customHeight="1" x14ac:dyDescent="0.2">
      <c r="A156" s="220" t="s">
        <v>1400</v>
      </c>
      <c r="B156" s="215"/>
      <c r="C156" s="201"/>
      <c r="D156" s="201"/>
      <c r="E156" s="221"/>
      <c r="F156" s="201"/>
      <c r="G156" s="195" t="s">
        <v>1359</v>
      </c>
      <c r="H156" s="218" t="s">
        <v>1360</v>
      </c>
      <c r="I156" s="219"/>
      <c r="J156" s="219"/>
    </row>
    <row r="157" spans="1:10" ht="13.35" customHeight="1" x14ac:dyDescent="0.2">
      <c r="A157" s="234" t="s">
        <v>1361</v>
      </c>
      <c r="B157" s="215"/>
      <c r="C157" s="201"/>
      <c r="D157" s="201" t="s">
        <v>1409</v>
      </c>
      <c r="E157" s="221" t="s">
        <v>1402</v>
      </c>
      <c r="F157" s="201" t="s">
        <v>1403</v>
      </c>
      <c r="G157" s="195"/>
      <c r="H157" s="218"/>
      <c r="I157" s="219"/>
      <c r="J157" s="219"/>
    </row>
    <row r="158" spans="1:10" ht="13.35" customHeight="1" x14ac:dyDescent="0.2">
      <c r="A158" s="234" t="s">
        <v>1344</v>
      </c>
      <c r="B158" s="215"/>
      <c r="C158" s="201"/>
      <c r="D158" s="201" t="s">
        <v>1387</v>
      </c>
      <c r="E158" s="221" t="s">
        <v>1405</v>
      </c>
      <c r="F158" s="201" t="s">
        <v>1406</v>
      </c>
      <c r="G158" s="195"/>
      <c r="H158" s="218"/>
      <c r="I158" s="219"/>
      <c r="J158" s="219"/>
    </row>
    <row r="159" spans="1:10" s="186" customFormat="1" ht="5.25" customHeight="1" x14ac:dyDescent="0.2">
      <c r="A159" s="215"/>
      <c r="B159" s="215"/>
      <c r="C159" s="222"/>
      <c r="D159" s="226"/>
      <c r="E159" s="227"/>
      <c r="F159" s="226"/>
      <c r="G159" s="223"/>
      <c r="H159" s="224"/>
      <c r="I159" s="219"/>
      <c r="J159" s="219"/>
    </row>
    <row r="160" spans="1:10" ht="13.35" customHeight="1" x14ac:dyDescent="0.2">
      <c r="A160" s="214" t="s">
        <v>1410</v>
      </c>
      <c r="B160" s="215"/>
      <c r="C160" s="201"/>
      <c r="D160" s="201"/>
      <c r="E160" s="221"/>
      <c r="F160" s="201"/>
      <c r="G160" s="171" t="s">
        <v>1359</v>
      </c>
      <c r="H160" s="235" t="s">
        <v>1411</v>
      </c>
      <c r="I160" s="219"/>
      <c r="J160" s="219"/>
    </row>
    <row r="161" spans="1:10" ht="13.35" customHeight="1" x14ac:dyDescent="0.2">
      <c r="A161" s="220" t="s">
        <v>1361</v>
      </c>
      <c r="B161" s="215"/>
      <c r="C161" s="201"/>
      <c r="D161" s="201" t="s">
        <v>1390</v>
      </c>
      <c r="E161" s="221" t="s">
        <v>1402</v>
      </c>
      <c r="F161" s="201" t="s">
        <v>1392</v>
      </c>
      <c r="G161" s="217"/>
      <c r="H161" s="235" t="s">
        <v>1412</v>
      </c>
      <c r="I161" s="219"/>
      <c r="J161" s="219"/>
    </row>
    <row r="162" spans="1:10" ht="12.75" customHeight="1" x14ac:dyDescent="0.2">
      <c r="A162" s="236"/>
      <c r="B162" s="215"/>
      <c r="C162" s="201"/>
      <c r="D162" s="201"/>
      <c r="E162" s="221"/>
      <c r="F162" s="201"/>
      <c r="G162" s="217"/>
      <c r="H162" s="235" t="s">
        <v>1413</v>
      </c>
      <c r="I162" s="219"/>
      <c r="J162" s="219"/>
    </row>
    <row r="163" spans="1:10" ht="13.35" customHeight="1" x14ac:dyDescent="0.2">
      <c r="A163" s="186" t="s">
        <v>1315</v>
      </c>
      <c r="B163" s="215"/>
      <c r="C163" s="201"/>
      <c r="D163" s="201"/>
      <c r="E163" s="221"/>
      <c r="F163" s="201"/>
      <c r="G163" s="217"/>
      <c r="H163" s="218"/>
      <c r="I163" s="219"/>
      <c r="J163" s="219"/>
    </row>
    <row r="164" spans="1:10" ht="13.35" customHeight="1" x14ac:dyDescent="0.2">
      <c r="A164" s="187" t="s">
        <v>1414</v>
      </c>
      <c r="B164" s="215"/>
      <c r="C164" s="201"/>
      <c r="D164" s="201"/>
      <c r="E164" s="221"/>
      <c r="F164" s="201"/>
      <c r="G164" s="217"/>
      <c r="H164" s="218"/>
      <c r="I164" s="219"/>
      <c r="J164" s="219"/>
    </row>
    <row r="165" spans="1:10" ht="13.35" customHeight="1" x14ac:dyDescent="0.2">
      <c r="A165" s="187" t="s">
        <v>1415</v>
      </c>
      <c r="B165" s="215"/>
      <c r="C165" s="201"/>
      <c r="D165" s="201"/>
      <c r="E165" s="221"/>
      <c r="F165" s="201"/>
      <c r="G165" s="217"/>
      <c r="H165" s="218"/>
      <c r="I165" s="219"/>
      <c r="J165" s="219"/>
    </row>
    <row r="166" spans="1:10" ht="13.35" customHeight="1" x14ac:dyDescent="0.2">
      <c r="A166" s="187" t="s">
        <v>1416</v>
      </c>
      <c r="B166" s="215"/>
      <c r="C166" s="201"/>
      <c r="D166" s="201"/>
      <c r="E166" s="221"/>
      <c r="F166" s="201"/>
      <c r="G166" s="217"/>
      <c r="H166" s="218"/>
      <c r="I166" s="219"/>
      <c r="J166" s="219"/>
    </row>
    <row r="167" spans="1:10" ht="5.25" customHeight="1" x14ac:dyDescent="0.2">
      <c r="A167" s="225"/>
      <c r="B167" s="215"/>
      <c r="C167" s="201"/>
      <c r="D167" s="201"/>
      <c r="E167" s="201"/>
      <c r="F167" s="201"/>
      <c r="G167" s="218"/>
      <c r="H167" s="219"/>
      <c r="I167" s="219"/>
      <c r="J167" s="219"/>
    </row>
    <row r="168" spans="1:10" ht="14.25" x14ac:dyDescent="0.2">
      <c r="A168" s="161" t="s">
        <v>1668</v>
      </c>
      <c r="B168" s="186"/>
      <c r="C168" s="217"/>
      <c r="D168" s="217"/>
      <c r="E168" s="217"/>
      <c r="F168" s="217"/>
      <c r="G168" s="217"/>
      <c r="H168" s="186"/>
    </row>
    <row r="169" spans="1:10" ht="5.25" customHeight="1" x14ac:dyDescent="0.2">
      <c r="A169" s="186"/>
      <c r="B169" s="186"/>
      <c r="C169" s="237"/>
      <c r="D169" s="217"/>
      <c r="E169" s="217"/>
      <c r="F169" s="217"/>
      <c r="G169" s="217"/>
      <c r="H169" s="186"/>
    </row>
    <row r="170" spans="1:10" s="186" customFormat="1" ht="14.25" x14ac:dyDescent="0.2">
      <c r="B170" s="238" t="s">
        <v>1417</v>
      </c>
      <c r="C170" s="239">
        <v>19734586728.626442</v>
      </c>
      <c r="D170" s="238" t="s">
        <v>1418</v>
      </c>
      <c r="E170" s="240">
        <v>4914882189.3371391</v>
      </c>
      <c r="F170" s="238" t="s">
        <v>1667</v>
      </c>
      <c r="G170" s="239">
        <v>24649468917.963581</v>
      </c>
      <c r="H170" s="241"/>
    </row>
    <row r="171" spans="1:10" s="186" customFormat="1" x14ac:dyDescent="0.2">
      <c r="A171" s="186" t="s">
        <v>1315</v>
      </c>
      <c r="B171" s="238"/>
      <c r="C171" s="239"/>
      <c r="D171" s="238"/>
      <c r="E171" s="240"/>
      <c r="F171" s="238"/>
      <c r="G171" s="239"/>
    </row>
    <row r="172" spans="1:10" s="186" customFormat="1" x14ac:dyDescent="0.2">
      <c r="A172" s="187" t="s">
        <v>1664</v>
      </c>
      <c r="B172" s="238"/>
      <c r="C172" s="239"/>
      <c r="D172" s="238"/>
      <c r="E172" s="240"/>
      <c r="F172" s="238"/>
      <c r="G172" s="239"/>
    </row>
    <row r="173" spans="1:10" s="186" customFormat="1" x14ac:dyDescent="0.2">
      <c r="A173" s="273" t="s">
        <v>1665</v>
      </c>
      <c r="B173" s="238"/>
      <c r="C173" s="239"/>
      <c r="D173" s="238"/>
      <c r="E173" s="240"/>
      <c r="F173" s="238"/>
      <c r="G173" s="239"/>
    </row>
    <row r="174" spans="1:10" s="186" customFormat="1" x14ac:dyDescent="0.2">
      <c r="A174" s="187" t="s">
        <v>1666</v>
      </c>
      <c r="D174" s="242"/>
      <c r="E174" s="217"/>
      <c r="F174" s="217"/>
      <c r="G174" s="217"/>
    </row>
    <row r="175" spans="1:10" s="186" customFormat="1" ht="5.25" customHeight="1" x14ac:dyDescent="0.2">
      <c r="A175" s="187"/>
      <c r="D175" s="242"/>
      <c r="E175" s="217"/>
      <c r="F175" s="217"/>
      <c r="G175" s="217"/>
    </row>
    <row r="176" spans="1:10" s="186" customFormat="1" x14ac:dyDescent="0.2">
      <c r="A176" s="161" t="s">
        <v>1419</v>
      </c>
    </row>
    <row r="177" spans="1:8" s="186" customFormat="1" ht="9.75" customHeight="1" x14ac:dyDescent="0.2">
      <c r="A177" s="161"/>
    </row>
    <row r="178" spans="1:8" s="186" customFormat="1" x14ac:dyDescent="0.2">
      <c r="A178" s="243" t="s">
        <v>1420</v>
      </c>
      <c r="B178" s="242" t="s">
        <v>1421</v>
      </c>
      <c r="C178" s="217"/>
      <c r="D178" s="217"/>
      <c r="E178" s="217"/>
      <c r="F178" s="217"/>
      <c r="G178" s="237" t="s">
        <v>1422</v>
      </c>
    </row>
    <row r="179" spans="1:8" s="186" customFormat="1" x14ac:dyDescent="0.2">
      <c r="A179" s="243" t="s">
        <v>1423</v>
      </c>
      <c r="B179" s="242" t="s">
        <v>1424</v>
      </c>
      <c r="C179" s="217"/>
      <c r="D179" s="217"/>
      <c r="E179" s="217"/>
      <c r="F179" s="217"/>
      <c r="G179" s="237" t="s">
        <v>1422</v>
      </c>
    </row>
    <row r="180" spans="1:8" s="186" customFormat="1" x14ac:dyDescent="0.2">
      <c r="A180" s="243" t="s">
        <v>1425</v>
      </c>
      <c r="B180" s="242" t="s">
        <v>1426</v>
      </c>
      <c r="C180" s="217"/>
      <c r="D180" s="217"/>
      <c r="E180" s="217"/>
      <c r="F180" s="217"/>
      <c r="G180" s="237" t="s">
        <v>1422</v>
      </c>
    </row>
    <row r="181" spans="1:8" s="186" customFormat="1" x14ac:dyDescent="0.2">
      <c r="A181" s="243" t="s">
        <v>1427</v>
      </c>
      <c r="B181" s="165" t="s">
        <v>1428</v>
      </c>
    </row>
    <row r="182" spans="1:8" s="186" customFormat="1" x14ac:dyDescent="0.2">
      <c r="A182" s="161"/>
      <c r="B182" s="165" t="s">
        <v>1429</v>
      </c>
      <c r="G182" s="217" t="s">
        <v>1422</v>
      </c>
    </row>
    <row r="183" spans="1:8" s="186" customFormat="1" ht="7.5" customHeight="1" x14ac:dyDescent="0.2">
      <c r="A183" s="161"/>
    </row>
    <row r="184" spans="1:8" s="186" customFormat="1" x14ac:dyDescent="0.2">
      <c r="B184" s="244" t="s">
        <v>1430</v>
      </c>
      <c r="D184" s="244"/>
      <c r="E184" s="244"/>
      <c r="F184" s="245"/>
      <c r="G184" s="245"/>
      <c r="H184" s="245"/>
    </row>
    <row r="185" spans="1:8" s="186" customFormat="1" x14ac:dyDescent="0.2">
      <c r="B185" s="220" t="s">
        <v>1361</v>
      </c>
      <c r="E185" s="171" t="s">
        <v>1392</v>
      </c>
    </row>
    <row r="186" spans="1:8" s="186" customFormat="1" x14ac:dyDescent="0.2">
      <c r="B186" s="220" t="s">
        <v>1344</v>
      </c>
      <c r="E186" s="171" t="s">
        <v>1385</v>
      </c>
      <c r="F186" s="195"/>
      <c r="G186" s="195"/>
      <c r="H186" s="195"/>
    </row>
    <row r="187" spans="1:8" ht="5.25" customHeight="1" x14ac:dyDescent="0.2">
      <c r="C187" s="242"/>
      <c r="D187" s="217"/>
      <c r="E187" s="217"/>
      <c r="F187" s="217"/>
      <c r="G187" s="217"/>
      <c r="H187" s="237"/>
    </row>
    <row r="188" spans="1:8" x14ac:dyDescent="0.2">
      <c r="A188" s="188" t="s">
        <v>1431</v>
      </c>
      <c r="C188" s="195"/>
      <c r="D188" s="195"/>
      <c r="E188" s="195"/>
      <c r="F188" s="195"/>
      <c r="G188" s="195"/>
    </row>
    <row r="189" spans="1:8" x14ac:dyDescent="0.2">
      <c r="A189" s="153" t="s">
        <v>1432</v>
      </c>
      <c r="C189" s="246" t="s">
        <v>1422</v>
      </c>
      <c r="E189" s="195"/>
      <c r="F189" s="195"/>
      <c r="G189" s="195"/>
    </row>
    <row r="190" spans="1:8" x14ac:dyDescent="0.2">
      <c r="A190" s="153" t="s">
        <v>1433</v>
      </c>
      <c r="C190" s="246" t="s">
        <v>1422</v>
      </c>
      <c r="E190" s="195"/>
      <c r="F190" s="195"/>
      <c r="G190" s="195"/>
    </row>
    <row r="191" spans="1:8" ht="6.75" customHeight="1" x14ac:dyDescent="0.2">
      <c r="C191" s="247"/>
      <c r="E191" s="195"/>
      <c r="F191" s="195"/>
      <c r="G191" s="195"/>
    </row>
    <row r="192" spans="1:8" x14ac:dyDescent="0.2">
      <c r="A192" s="188" t="s">
        <v>1434</v>
      </c>
      <c r="C192" s="246" t="s">
        <v>1422</v>
      </c>
      <c r="E192" s="195"/>
      <c r="F192" s="195"/>
      <c r="G192" s="195"/>
    </row>
    <row r="193" spans="1:9" ht="6" customHeight="1" x14ac:dyDescent="0.2">
      <c r="C193" s="246"/>
      <c r="E193" s="195"/>
      <c r="F193" s="195"/>
      <c r="G193" s="195"/>
    </row>
    <row r="194" spans="1:9" ht="12" customHeight="1" x14ac:dyDescent="0.2">
      <c r="A194" s="248" t="s">
        <v>1435</v>
      </c>
      <c r="B194" s="248"/>
      <c r="C194" s="248"/>
      <c r="D194" s="248"/>
      <c r="E194" s="248"/>
      <c r="F194" s="248"/>
      <c r="G194" s="248"/>
      <c r="H194" s="248"/>
      <c r="I194" s="248"/>
    </row>
    <row r="195" spans="1:9" ht="3.75" customHeight="1" x14ac:dyDescent="0.2"/>
    <row r="196" spans="1:9" x14ac:dyDescent="0.2">
      <c r="A196" s="188" t="s">
        <v>1284</v>
      </c>
      <c r="D196" s="190" t="s">
        <v>1436</v>
      </c>
      <c r="F196" s="190" t="s">
        <v>1437</v>
      </c>
      <c r="H196" s="190" t="s">
        <v>1438</v>
      </c>
    </row>
    <row r="197" spans="1:9" x14ac:dyDescent="0.2">
      <c r="A197" s="179" t="s">
        <v>1292</v>
      </c>
      <c r="B197" s="165"/>
      <c r="D197" s="195" t="s">
        <v>1439</v>
      </c>
      <c r="F197" s="171" t="s">
        <v>1358</v>
      </c>
      <c r="G197" s="179"/>
      <c r="H197" s="249">
        <v>1.42</v>
      </c>
    </row>
    <row r="198" spans="1:9" x14ac:dyDescent="0.2">
      <c r="A198" s="179" t="s">
        <v>1295</v>
      </c>
      <c r="B198" s="165"/>
      <c r="D198" s="195" t="s">
        <v>1440</v>
      </c>
      <c r="F198" s="171" t="s">
        <v>1358</v>
      </c>
      <c r="G198" s="179"/>
      <c r="H198" s="249">
        <v>1.4039999999999999</v>
      </c>
    </row>
    <row r="199" spans="1:9" x14ac:dyDescent="0.2">
      <c r="A199" s="179" t="s">
        <v>1296</v>
      </c>
      <c r="B199" s="165"/>
      <c r="D199" s="195" t="s">
        <v>1441</v>
      </c>
      <c r="F199" s="171" t="s">
        <v>1358</v>
      </c>
      <c r="G199" s="179"/>
      <c r="H199" s="250">
        <v>0.96189999999999998</v>
      </c>
    </row>
    <row r="200" spans="1:9" ht="14.25" x14ac:dyDescent="0.2">
      <c r="A200" s="179" t="s">
        <v>1660</v>
      </c>
      <c r="B200" s="165"/>
      <c r="D200" s="195" t="s">
        <v>1442</v>
      </c>
      <c r="F200" s="171" t="s">
        <v>1358</v>
      </c>
      <c r="G200" s="179"/>
      <c r="H200" s="251">
        <v>1.2748999999999999</v>
      </c>
    </row>
    <row r="201" spans="1:9" x14ac:dyDescent="0.2">
      <c r="A201" s="179" t="s">
        <v>1300</v>
      </c>
      <c r="B201" s="165"/>
      <c r="D201" s="195" t="s">
        <v>1443</v>
      </c>
      <c r="F201" s="171" t="s">
        <v>1358</v>
      </c>
      <c r="G201" s="179"/>
      <c r="H201" s="249">
        <v>1.3495999999999999</v>
      </c>
    </row>
    <row r="202" spans="1:9" x14ac:dyDescent="0.2">
      <c r="A202" s="179" t="s">
        <v>1444</v>
      </c>
      <c r="B202" s="165"/>
      <c r="D202" s="195" t="s">
        <v>1443</v>
      </c>
      <c r="F202" s="171" t="s">
        <v>1358</v>
      </c>
      <c r="G202" s="179"/>
      <c r="H202" s="252">
        <v>1.3317000000000001</v>
      </c>
    </row>
    <row r="203" spans="1:9" x14ac:dyDescent="0.2">
      <c r="A203" s="153" t="s">
        <v>1301</v>
      </c>
      <c r="B203" s="165"/>
      <c r="D203" s="195" t="s">
        <v>1445</v>
      </c>
      <c r="F203" s="171" t="s">
        <v>1358</v>
      </c>
      <c r="G203" s="179"/>
      <c r="H203" s="250">
        <v>0.98089999999999999</v>
      </c>
    </row>
    <row r="204" spans="1:9" x14ac:dyDescent="0.2">
      <c r="A204" s="153" t="s">
        <v>1303</v>
      </c>
      <c r="B204" s="165"/>
      <c r="D204" s="195" t="s">
        <v>1446</v>
      </c>
      <c r="F204" s="171" t="s">
        <v>1358</v>
      </c>
      <c r="G204" s="179"/>
      <c r="H204" s="249">
        <v>1.4336800000000001</v>
      </c>
    </row>
    <row r="205" spans="1:9" x14ac:dyDescent="0.2">
      <c r="A205" s="153" t="s">
        <v>1304</v>
      </c>
      <c r="B205" s="165"/>
      <c r="D205" s="195" t="s">
        <v>1447</v>
      </c>
      <c r="F205" s="171" t="s">
        <v>1358</v>
      </c>
      <c r="G205" s="179"/>
      <c r="H205" s="253">
        <v>1.5993999999999999</v>
      </c>
    </row>
    <row r="206" spans="1:9" x14ac:dyDescent="0.2">
      <c r="A206" s="153" t="s">
        <v>1305</v>
      </c>
      <c r="B206" s="165"/>
      <c r="D206" s="195" t="s">
        <v>1448</v>
      </c>
      <c r="F206" s="171" t="s">
        <v>1358</v>
      </c>
      <c r="G206" s="179"/>
      <c r="H206" s="249">
        <v>1.4392</v>
      </c>
    </row>
    <row r="207" spans="1:9" x14ac:dyDescent="0.2">
      <c r="A207" s="179" t="s">
        <v>1306</v>
      </c>
      <c r="B207" s="165"/>
      <c r="D207" s="195" t="s">
        <v>1449</v>
      </c>
      <c r="F207" s="171" t="s">
        <v>1358</v>
      </c>
      <c r="G207" s="179"/>
      <c r="H207" s="253">
        <v>1.6432</v>
      </c>
    </row>
    <row r="208" spans="1:9" x14ac:dyDescent="0.2">
      <c r="A208" s="179" t="s">
        <v>1450</v>
      </c>
      <c r="B208" s="165"/>
      <c r="D208" s="195" t="s">
        <v>1449</v>
      </c>
      <c r="F208" s="171" t="s">
        <v>1358</v>
      </c>
      <c r="G208" s="179"/>
      <c r="H208" s="253">
        <v>1.6959</v>
      </c>
    </row>
    <row r="209" spans="1:9" x14ac:dyDescent="0.2">
      <c r="A209" s="179" t="s">
        <v>1308</v>
      </c>
      <c r="B209" s="165"/>
      <c r="D209" s="195" t="s">
        <v>1451</v>
      </c>
      <c r="F209" s="171" t="s">
        <v>1358</v>
      </c>
      <c r="G209" s="179"/>
      <c r="H209" s="253">
        <v>1.661</v>
      </c>
    </row>
    <row r="210" spans="1:9" ht="14.25" x14ac:dyDescent="0.2">
      <c r="A210" s="179" t="s">
        <v>1452</v>
      </c>
      <c r="B210" s="165"/>
      <c r="D210" s="195" t="s">
        <v>1453</v>
      </c>
      <c r="F210" s="171" t="s">
        <v>1358</v>
      </c>
      <c r="G210" s="179"/>
      <c r="H210" s="251">
        <v>1.2588999999999999</v>
      </c>
    </row>
    <row r="211" spans="1:9" x14ac:dyDescent="0.2">
      <c r="A211" s="179" t="s">
        <v>1310</v>
      </c>
      <c r="B211" s="165"/>
      <c r="D211" s="195" t="s">
        <v>1454</v>
      </c>
      <c r="F211" s="171" t="s">
        <v>1358</v>
      </c>
      <c r="G211" s="179"/>
      <c r="H211" s="250">
        <v>1.0022</v>
      </c>
    </row>
    <row r="212" spans="1:9" x14ac:dyDescent="0.2">
      <c r="A212" s="179" t="s">
        <v>1312</v>
      </c>
      <c r="B212" s="165"/>
      <c r="D212" s="195" t="s">
        <v>1455</v>
      </c>
      <c r="F212" s="171" t="s">
        <v>1358</v>
      </c>
      <c r="G212" s="179"/>
      <c r="H212" s="249">
        <v>1.5263</v>
      </c>
    </row>
    <row r="213" spans="1:9" x14ac:dyDescent="0.2">
      <c r="A213" s="179" t="s">
        <v>1313</v>
      </c>
      <c r="B213" s="165"/>
      <c r="D213" s="195" t="s">
        <v>1456</v>
      </c>
      <c r="F213" s="171" t="s">
        <v>1358</v>
      </c>
      <c r="G213" s="179"/>
      <c r="H213" s="252">
        <v>1.3105</v>
      </c>
    </row>
    <row r="214" spans="1:9" x14ac:dyDescent="0.2">
      <c r="A214" s="179" t="s">
        <v>1457</v>
      </c>
      <c r="B214" s="165"/>
      <c r="D214" s="195" t="s">
        <v>1456</v>
      </c>
      <c r="F214" s="171" t="s">
        <v>1358</v>
      </c>
      <c r="G214" s="179"/>
      <c r="H214" s="252">
        <v>1.3104</v>
      </c>
    </row>
    <row r="215" spans="1:9" ht="14.25" x14ac:dyDescent="0.2">
      <c r="A215" s="179" t="s">
        <v>1458</v>
      </c>
      <c r="B215" s="165"/>
      <c r="D215" s="195" t="s">
        <v>1459</v>
      </c>
      <c r="F215" s="171" t="s">
        <v>1358</v>
      </c>
      <c r="G215" s="179"/>
      <c r="H215" s="251">
        <v>1.331</v>
      </c>
    </row>
    <row r="216" spans="1:9" x14ac:dyDescent="0.2">
      <c r="A216" s="179" t="s">
        <v>1662</v>
      </c>
      <c r="B216" s="165"/>
      <c r="D216" s="195" t="s">
        <v>1669</v>
      </c>
      <c r="F216" s="171" t="s">
        <v>1358</v>
      </c>
      <c r="G216" s="179"/>
      <c r="H216" s="249">
        <v>1.4738100000000001</v>
      </c>
    </row>
    <row r="217" spans="1:9" ht="5.25" customHeight="1" x14ac:dyDescent="0.2"/>
    <row r="218" spans="1:9" x14ac:dyDescent="0.2">
      <c r="A218" s="186" t="s">
        <v>1315</v>
      </c>
    </row>
    <row r="219" spans="1:9" x14ac:dyDescent="0.2">
      <c r="A219" s="187" t="s">
        <v>1460</v>
      </c>
    </row>
    <row r="220" spans="1:9" ht="6" customHeight="1" x14ac:dyDescent="0.2"/>
    <row r="221" spans="1:9" ht="14.25" x14ac:dyDescent="0.2">
      <c r="A221" s="248" t="s">
        <v>1670</v>
      </c>
      <c r="B221" s="248"/>
      <c r="C221" s="248"/>
      <c r="D221" s="248"/>
      <c r="E221" s="248"/>
      <c r="F221" s="248"/>
      <c r="G221" s="248"/>
      <c r="H221" s="248"/>
      <c r="I221" s="248"/>
    </row>
    <row r="222" spans="1:9" s="186" customFormat="1" ht="5.25" customHeight="1" x14ac:dyDescent="0.2">
      <c r="A222" s="254"/>
      <c r="B222" s="255"/>
      <c r="C222" s="255"/>
      <c r="D222" s="255"/>
      <c r="E222" s="255"/>
      <c r="F222" s="255"/>
      <c r="G222" s="255"/>
      <c r="H222" s="255"/>
      <c r="I222" s="255"/>
    </row>
    <row r="223" spans="1:9" ht="14.25" x14ac:dyDescent="0.2">
      <c r="A223" s="179" t="s">
        <v>1671</v>
      </c>
      <c r="D223" s="256" t="s">
        <v>84</v>
      </c>
      <c r="E223" s="257"/>
      <c r="F223" s="258"/>
      <c r="G223" s="186"/>
    </row>
    <row r="224" spans="1:9" x14ac:dyDescent="0.2">
      <c r="A224" s="165" t="s">
        <v>1461</v>
      </c>
      <c r="B224" s="186"/>
      <c r="C224" s="186"/>
      <c r="D224" s="259">
        <v>23931945520.749714</v>
      </c>
      <c r="E224" s="260"/>
      <c r="F224" s="260"/>
      <c r="G224" s="186"/>
      <c r="H224" s="260"/>
      <c r="I224" s="261"/>
    </row>
    <row r="225" spans="1:9" x14ac:dyDescent="0.2">
      <c r="A225" s="186" t="s">
        <v>1462</v>
      </c>
      <c r="B225" s="186"/>
      <c r="C225" s="186"/>
      <c r="D225" s="259">
        <v>24472427457</v>
      </c>
      <c r="E225" s="260"/>
      <c r="F225" s="262"/>
      <c r="G225" s="186"/>
      <c r="H225" s="263"/>
      <c r="I225" s="264"/>
    </row>
    <row r="226" spans="1:9" x14ac:dyDescent="0.2">
      <c r="A226" s="186" t="s">
        <v>1463</v>
      </c>
      <c r="B226" s="186"/>
      <c r="C226" s="186"/>
      <c r="D226" s="265">
        <v>95130</v>
      </c>
      <c r="E226" s="262"/>
      <c r="F226" s="265"/>
      <c r="G226" s="186"/>
      <c r="I226" s="264"/>
    </row>
    <row r="227" spans="1:9" x14ac:dyDescent="0.2">
      <c r="A227" s="186" t="s">
        <v>1464</v>
      </c>
      <c r="B227" s="186"/>
      <c r="C227" s="186"/>
      <c r="D227" s="259">
        <v>95130</v>
      </c>
      <c r="E227" s="262"/>
      <c r="F227" s="265"/>
      <c r="G227" s="186"/>
      <c r="I227" s="264"/>
    </row>
    <row r="228" spans="1:9" x14ac:dyDescent="0.2">
      <c r="A228" s="186" t="s">
        <v>1465</v>
      </c>
      <c r="B228" s="186"/>
      <c r="C228" s="186"/>
      <c r="D228" s="259">
        <v>89909</v>
      </c>
      <c r="E228" s="262"/>
      <c r="F228" s="265"/>
      <c r="G228" s="186"/>
      <c r="H228" s="263"/>
      <c r="I228" s="264"/>
    </row>
    <row r="229" spans="1:9" x14ac:dyDescent="0.2">
      <c r="A229" s="186" t="s">
        <v>1466</v>
      </c>
      <c r="B229" s="186"/>
      <c r="C229" s="186"/>
      <c r="D229" s="259">
        <v>251570.96100861678</v>
      </c>
      <c r="E229" s="262"/>
      <c r="F229" s="262"/>
      <c r="G229" s="186"/>
      <c r="I229" s="264"/>
    </row>
    <row r="230" spans="1:9" ht="5.25" customHeight="1" x14ac:dyDescent="0.2">
      <c r="A230" s="186"/>
      <c r="B230" s="186"/>
      <c r="C230" s="186"/>
      <c r="D230" s="262"/>
      <c r="E230" s="186"/>
      <c r="F230" s="266"/>
      <c r="G230" s="266"/>
    </row>
    <row r="231" spans="1:9" ht="14.25" x14ac:dyDescent="0.2">
      <c r="A231" s="165" t="s">
        <v>1672</v>
      </c>
      <c r="B231" s="186"/>
      <c r="C231" s="186"/>
      <c r="D231" s="267">
        <v>0.48051870127442853</v>
      </c>
      <c r="E231" s="268"/>
      <c r="F231" s="267"/>
      <c r="G231" s="266"/>
      <c r="I231" s="269"/>
    </row>
    <row r="232" spans="1:9" ht="14.25" x14ac:dyDescent="0.2">
      <c r="A232" s="165" t="s">
        <v>1673</v>
      </c>
      <c r="B232" s="186"/>
      <c r="C232" s="186"/>
      <c r="D232" s="267">
        <v>0.60643556748240757</v>
      </c>
      <c r="E232" s="268"/>
      <c r="F232" s="267"/>
      <c r="G232" s="266"/>
      <c r="I232" s="269"/>
    </row>
    <row r="233" spans="1:9" x14ac:dyDescent="0.2">
      <c r="A233" s="186" t="s">
        <v>1467</v>
      </c>
      <c r="B233" s="186"/>
      <c r="C233" s="186"/>
      <c r="D233" s="267">
        <v>3.0019365288014518E-2</v>
      </c>
      <c r="E233" s="268"/>
      <c r="F233" s="269"/>
      <c r="G233" s="264"/>
      <c r="I233" s="269"/>
    </row>
    <row r="234" spans="1:9" x14ac:dyDescent="0.2">
      <c r="A234" s="186" t="s">
        <v>1468</v>
      </c>
      <c r="B234" s="186"/>
      <c r="C234" s="186"/>
      <c r="D234" s="270">
        <v>53.223332253283658</v>
      </c>
      <c r="E234" s="268"/>
      <c r="F234" s="264"/>
      <c r="G234" s="264"/>
    </row>
    <row r="235" spans="1:9" x14ac:dyDescent="0.2">
      <c r="A235" s="186" t="s">
        <v>1469</v>
      </c>
      <c r="B235" s="186"/>
      <c r="C235" s="186"/>
      <c r="D235" s="270">
        <v>23.603241659647793</v>
      </c>
      <c r="E235" s="268"/>
      <c r="F235" s="264"/>
      <c r="G235" s="264"/>
    </row>
    <row r="236" spans="1:9" x14ac:dyDescent="0.2">
      <c r="A236" s="165" t="s">
        <v>1661</v>
      </c>
      <c r="B236" s="186"/>
      <c r="C236" s="186"/>
      <c r="D236" s="270">
        <v>46.719970278194999</v>
      </c>
      <c r="E236" s="268"/>
      <c r="F236" s="264"/>
      <c r="G236" s="264"/>
    </row>
    <row r="237" spans="1:9" ht="14.25" x14ac:dyDescent="0.2">
      <c r="A237" s="165" t="s">
        <v>1674</v>
      </c>
      <c r="B237" s="186"/>
      <c r="C237" s="186"/>
      <c r="D237" s="267">
        <v>0.70031592116388763</v>
      </c>
      <c r="F237" s="264"/>
      <c r="G237" s="264"/>
    </row>
    <row r="238" spans="1:9" ht="14.25" x14ac:dyDescent="0.2">
      <c r="A238" s="165" t="s">
        <v>1675</v>
      </c>
      <c r="B238" s="186"/>
      <c r="C238" s="186"/>
      <c r="D238" s="267">
        <v>0.6989650449443009</v>
      </c>
      <c r="E238" s="268"/>
      <c r="F238" s="264"/>
      <c r="G238" s="264"/>
    </row>
    <row r="239" spans="1:9" ht="5.25" customHeight="1" x14ac:dyDescent="0.2">
      <c r="A239" s="186"/>
      <c r="B239" s="186"/>
      <c r="C239" s="186"/>
      <c r="D239" s="270"/>
      <c r="E239" s="270"/>
      <c r="F239" s="264"/>
      <c r="G239" s="264"/>
    </row>
    <row r="240" spans="1:9" x14ac:dyDescent="0.2">
      <c r="A240" s="186" t="s">
        <v>1470</v>
      </c>
      <c r="B240" s="186"/>
      <c r="C240" s="186"/>
      <c r="D240" s="271">
        <v>32.377811357643438</v>
      </c>
      <c r="E240" s="272"/>
      <c r="F240" s="264"/>
      <c r="G240" s="264"/>
    </row>
    <row r="241" spans="1:9" ht="3.75" customHeight="1" x14ac:dyDescent="0.2">
      <c r="A241" s="186"/>
      <c r="B241" s="186"/>
      <c r="C241" s="186"/>
      <c r="D241" s="272"/>
      <c r="E241" s="272"/>
      <c r="F241" s="264"/>
      <c r="G241" s="264"/>
    </row>
    <row r="242" spans="1:9" x14ac:dyDescent="0.2">
      <c r="A242" s="186" t="s">
        <v>1315</v>
      </c>
      <c r="B242" s="186"/>
      <c r="C242" s="186"/>
      <c r="D242" s="272"/>
      <c r="E242" s="272"/>
      <c r="F242" s="264"/>
      <c r="G242" s="264"/>
    </row>
    <row r="243" spans="1:9" x14ac:dyDescent="0.2">
      <c r="A243" s="187" t="s">
        <v>1664</v>
      </c>
      <c r="B243" s="186"/>
      <c r="C243" s="186"/>
      <c r="D243" s="272"/>
      <c r="E243" s="272"/>
      <c r="F243" s="264"/>
      <c r="G243" s="264"/>
    </row>
    <row r="244" spans="1:9" x14ac:dyDescent="0.2">
      <c r="A244" s="273" t="s">
        <v>1665</v>
      </c>
      <c r="B244" s="186"/>
      <c r="C244" s="186"/>
      <c r="D244" s="272"/>
      <c r="E244" s="272"/>
      <c r="F244" s="264"/>
      <c r="G244" s="264"/>
    </row>
    <row r="245" spans="1:9" x14ac:dyDescent="0.2">
      <c r="A245" s="187" t="s">
        <v>1676</v>
      </c>
      <c r="B245" s="186"/>
      <c r="C245" s="186"/>
      <c r="D245" s="272"/>
      <c r="E245" s="272"/>
      <c r="F245" s="264"/>
      <c r="G245" s="264"/>
    </row>
    <row r="246" spans="1:9" x14ac:dyDescent="0.2">
      <c r="A246" s="187" t="s">
        <v>1677</v>
      </c>
      <c r="B246" s="186"/>
      <c r="C246" s="186"/>
      <c r="D246" s="272"/>
      <c r="E246" s="272"/>
      <c r="F246" s="264"/>
      <c r="G246" s="264"/>
    </row>
    <row r="247" spans="1:9" x14ac:dyDescent="0.2">
      <c r="A247" s="187" t="s">
        <v>1678</v>
      </c>
      <c r="B247" s="186"/>
      <c r="C247" s="186"/>
      <c r="D247" s="272"/>
      <c r="E247" s="272"/>
      <c r="F247" s="264"/>
      <c r="G247" s="264"/>
    </row>
    <row r="248" spans="1:9" x14ac:dyDescent="0.2">
      <c r="A248" s="187"/>
      <c r="B248" s="187"/>
      <c r="C248" s="187"/>
      <c r="D248" s="187"/>
      <c r="E248" s="187"/>
      <c r="F248" s="187"/>
      <c r="G248" s="187"/>
      <c r="H248" s="187"/>
      <c r="I248" s="187"/>
    </row>
    <row r="249" spans="1:9" ht="5.25" customHeight="1" x14ac:dyDescent="0.2">
      <c r="A249" s="273"/>
      <c r="B249" s="186"/>
      <c r="C249" s="186"/>
      <c r="D249" s="272"/>
      <c r="E249" s="272"/>
      <c r="F249" s="264"/>
      <c r="G249" s="264"/>
    </row>
    <row r="250" spans="1:9" x14ac:dyDescent="0.2">
      <c r="A250" s="248" t="s">
        <v>1471</v>
      </c>
      <c r="B250" s="248"/>
      <c r="C250" s="248"/>
      <c r="D250" s="248"/>
      <c r="E250" s="248"/>
      <c r="F250" s="248"/>
      <c r="G250" s="248"/>
      <c r="H250" s="248"/>
      <c r="I250" s="248"/>
    </row>
    <row r="251" spans="1:9" ht="4.5" customHeight="1" x14ac:dyDescent="0.2">
      <c r="A251" s="155"/>
      <c r="B251" s="274"/>
      <c r="C251" s="195"/>
    </row>
    <row r="252" spans="1:9" s="186" customFormat="1" x14ac:dyDescent="0.2">
      <c r="A252" s="165" t="s">
        <v>1658</v>
      </c>
      <c r="B252" s="275"/>
      <c r="C252" s="171"/>
      <c r="D252" s="165"/>
      <c r="E252" s="276">
        <v>18345060800</v>
      </c>
    </row>
    <row r="253" spans="1:9" s="186" customFormat="1" ht="5.25" customHeight="1" x14ac:dyDescent="0.2">
      <c r="A253" s="277"/>
      <c r="B253" s="275"/>
      <c r="C253" s="171"/>
      <c r="D253" s="165"/>
      <c r="E253" s="276"/>
    </row>
    <row r="254" spans="1:9" s="186" customFormat="1" x14ac:dyDescent="0.2">
      <c r="A254" s="165" t="s">
        <v>1659</v>
      </c>
      <c r="B254" s="275"/>
      <c r="C254" s="171"/>
      <c r="D254" s="165"/>
      <c r="E254" s="276">
        <v>24999876560</v>
      </c>
    </row>
    <row r="255" spans="1:9" s="186" customFormat="1" ht="6" customHeight="1" x14ac:dyDescent="0.2">
      <c r="A255" s="165"/>
      <c r="B255" s="275"/>
      <c r="C255" s="171"/>
      <c r="D255" s="165"/>
      <c r="E255" s="276"/>
    </row>
    <row r="256" spans="1:9" x14ac:dyDescent="0.2">
      <c r="A256" s="187"/>
      <c r="B256" s="274"/>
      <c r="C256" s="195"/>
    </row>
    <row r="257" spans="1:12" ht="6.75" customHeight="1" x14ac:dyDescent="0.2">
      <c r="A257" s="155"/>
      <c r="B257" s="274"/>
      <c r="C257" s="195"/>
      <c r="L257" s="155"/>
    </row>
    <row r="258" spans="1:12" ht="14.25" x14ac:dyDescent="0.2">
      <c r="A258" s="248" t="s">
        <v>1679</v>
      </c>
      <c r="B258" s="248"/>
      <c r="C258" s="248"/>
      <c r="D258" s="248"/>
      <c r="E258" s="248"/>
      <c r="F258" s="248"/>
      <c r="G258" s="248"/>
      <c r="H258" s="248"/>
      <c r="I258" s="248"/>
    </row>
    <row r="259" spans="1:12" ht="3.75" customHeight="1" x14ac:dyDescent="0.2"/>
    <row r="260" spans="1:12" x14ac:dyDescent="0.2">
      <c r="A260" s="155" t="s">
        <v>62</v>
      </c>
      <c r="D260" s="278">
        <v>18345060800</v>
      </c>
      <c r="F260" s="186"/>
      <c r="G260" s="186"/>
    </row>
    <row r="261" spans="1:12" ht="6" customHeight="1" x14ac:dyDescent="0.2">
      <c r="D261" s="279"/>
    </row>
    <row r="262" spans="1:12" ht="14.25" x14ac:dyDescent="0.2">
      <c r="A262" s="153" t="s">
        <v>1680</v>
      </c>
      <c r="D262" s="280">
        <v>22208824942.909744</v>
      </c>
      <c r="E262" s="153" t="s">
        <v>1472</v>
      </c>
      <c r="G262" s="281" t="s">
        <v>1473</v>
      </c>
    </row>
    <row r="263" spans="1:12" x14ac:dyDescent="0.2">
      <c r="A263" s="153" t="s">
        <v>1474</v>
      </c>
      <c r="D263" s="282"/>
      <c r="E263" s="179" t="s">
        <v>1475</v>
      </c>
      <c r="G263" s="283">
        <v>0.93</v>
      </c>
      <c r="H263" s="284"/>
    </row>
    <row r="264" spans="1:12" x14ac:dyDescent="0.2">
      <c r="A264" s="153" t="s">
        <v>1476</v>
      </c>
      <c r="D264" s="282">
        <v>540481935.76999998</v>
      </c>
      <c r="E264" s="186" t="s">
        <v>1477</v>
      </c>
      <c r="F264" s="186"/>
      <c r="G264" s="283">
        <v>0.8</v>
      </c>
      <c r="H264" s="284"/>
    </row>
    <row r="265" spans="1:12" x14ac:dyDescent="0.2">
      <c r="A265" s="153" t="s">
        <v>1478</v>
      </c>
      <c r="D265" s="285">
        <v>0</v>
      </c>
      <c r="E265" s="186" t="s">
        <v>1479</v>
      </c>
      <c r="F265" s="186"/>
      <c r="G265" s="283">
        <v>0.93</v>
      </c>
      <c r="H265" s="284"/>
    </row>
    <row r="266" spans="1:12" x14ac:dyDescent="0.2">
      <c r="A266" s="286" t="s">
        <v>1480</v>
      </c>
      <c r="D266" s="287"/>
      <c r="E266" s="186"/>
      <c r="F266" s="186"/>
      <c r="G266" s="283"/>
      <c r="H266" s="284"/>
    </row>
    <row r="267" spans="1:12" x14ac:dyDescent="0.2">
      <c r="A267" s="286" t="s">
        <v>1481</v>
      </c>
      <c r="D267" s="287"/>
      <c r="E267" s="277" t="s">
        <v>1482</v>
      </c>
      <c r="F267" s="186"/>
      <c r="G267" s="283">
        <v>1.03</v>
      </c>
      <c r="H267" s="284"/>
    </row>
    <row r="268" spans="1:12" ht="14.25" x14ac:dyDescent="0.2">
      <c r="A268" s="286" t="s">
        <v>884</v>
      </c>
      <c r="D268" s="287"/>
      <c r="E268" s="277" t="s">
        <v>1681</v>
      </c>
      <c r="F268" s="186"/>
      <c r="G268" s="283">
        <v>1.073480567748488</v>
      </c>
      <c r="H268" s="284"/>
    </row>
    <row r="269" spans="1:12" x14ac:dyDescent="0.2">
      <c r="A269" s="153" t="s">
        <v>1483</v>
      </c>
      <c r="D269" s="287">
        <v>0</v>
      </c>
    </row>
    <row r="270" spans="1:12" x14ac:dyDescent="0.2">
      <c r="A270" s="153" t="s">
        <v>1484</v>
      </c>
      <c r="D270" s="287">
        <v>0</v>
      </c>
    </row>
    <row r="271" spans="1:12" x14ac:dyDescent="0.2">
      <c r="A271" s="288" t="s">
        <v>1485</v>
      </c>
      <c r="D271" s="287">
        <v>0</v>
      </c>
    </row>
    <row r="272" spans="1:12" x14ac:dyDescent="0.2">
      <c r="A272" s="153" t="s">
        <v>1486</v>
      </c>
      <c r="D272" s="287">
        <v>0</v>
      </c>
    </row>
    <row r="273" spans="1:9" ht="13.5" thickBot="1" x14ac:dyDescent="0.25">
      <c r="A273" s="289" t="s">
        <v>1487</v>
      </c>
      <c r="D273" s="290">
        <v>22749306878.679745</v>
      </c>
    </row>
    <row r="274" spans="1:9" ht="6" customHeight="1" thickTop="1" x14ac:dyDescent="0.2"/>
    <row r="275" spans="1:9" x14ac:dyDescent="0.2">
      <c r="A275" s="155" t="s">
        <v>1488</v>
      </c>
      <c r="D275" s="291" t="s">
        <v>1359</v>
      </c>
    </row>
    <row r="276" spans="1:9" ht="4.5" customHeight="1" x14ac:dyDescent="0.2">
      <c r="A276" s="155"/>
      <c r="D276" s="291"/>
    </row>
    <row r="277" spans="1:9" x14ac:dyDescent="0.2">
      <c r="A277" s="186" t="s">
        <v>1315</v>
      </c>
      <c r="D277" s="291"/>
    </row>
    <row r="278" spans="1:9" x14ac:dyDescent="0.2">
      <c r="A278" s="187" t="s">
        <v>1664</v>
      </c>
      <c r="D278" s="291"/>
    </row>
    <row r="279" spans="1:9" x14ac:dyDescent="0.2">
      <c r="A279" s="273" t="s">
        <v>1665</v>
      </c>
      <c r="D279" s="291"/>
    </row>
    <row r="280" spans="1:9" x14ac:dyDescent="0.2">
      <c r="A280" s="187" t="s">
        <v>1682</v>
      </c>
      <c r="D280" s="291"/>
    </row>
    <row r="281" spans="1:9" x14ac:dyDescent="0.2">
      <c r="A281" s="187" t="s">
        <v>1683</v>
      </c>
      <c r="B281" s="186"/>
      <c r="C281" s="186"/>
      <c r="D281" s="217"/>
      <c r="E281" s="186"/>
      <c r="F281" s="186"/>
      <c r="G281" s="186"/>
      <c r="H281" s="186"/>
      <c r="I281" s="186"/>
    </row>
    <row r="282" spans="1:9" x14ac:dyDescent="0.2">
      <c r="A282" s="187" t="s">
        <v>1490</v>
      </c>
      <c r="B282" s="186"/>
      <c r="C282" s="186"/>
      <c r="D282" s="217"/>
      <c r="E282" s="186"/>
      <c r="F282" s="186"/>
      <c r="G282" s="186"/>
      <c r="H282" s="186"/>
      <c r="I282" s="186"/>
    </row>
    <row r="283" spans="1:9" x14ac:dyDescent="0.2">
      <c r="A283" s="248" t="s">
        <v>1491</v>
      </c>
      <c r="B283" s="248"/>
      <c r="C283" s="248"/>
      <c r="D283" s="248"/>
      <c r="E283" s="248"/>
      <c r="F283" s="248"/>
      <c r="G283" s="248"/>
      <c r="H283" s="248"/>
      <c r="I283" s="248"/>
    </row>
    <row r="284" spans="1:9" ht="6.75" customHeight="1" x14ac:dyDescent="0.2">
      <c r="A284" s="162"/>
      <c r="B284" s="186"/>
      <c r="C284" s="186"/>
      <c r="D284" s="217"/>
      <c r="E284" s="186"/>
      <c r="F284" s="186"/>
      <c r="G284" s="186"/>
      <c r="H284" s="186"/>
      <c r="I284" s="186"/>
    </row>
    <row r="285" spans="1:9" x14ac:dyDescent="0.2">
      <c r="A285" s="162" t="s">
        <v>1492</v>
      </c>
      <c r="B285" s="186"/>
      <c r="C285" s="186"/>
      <c r="D285" s="260">
        <v>18607232782.953598</v>
      </c>
      <c r="E285" s="186"/>
      <c r="F285" s="186"/>
      <c r="G285" s="186"/>
      <c r="H285" s="186"/>
      <c r="I285" s="186"/>
    </row>
    <row r="286" spans="1:9" x14ac:dyDescent="0.2">
      <c r="A286" s="162"/>
      <c r="B286" s="186"/>
      <c r="C286" s="186"/>
      <c r="D286" s="217"/>
      <c r="E286" s="292"/>
      <c r="F286" s="186"/>
      <c r="G286" s="186"/>
      <c r="H286" s="186"/>
      <c r="I286" s="186"/>
    </row>
    <row r="287" spans="1:9" ht="14.25" x14ac:dyDescent="0.2">
      <c r="A287" s="165" t="s">
        <v>1493</v>
      </c>
      <c r="B287" s="186"/>
      <c r="C287" s="186"/>
      <c r="D287" s="260">
        <v>23792895668.109386</v>
      </c>
      <c r="E287" s="186"/>
      <c r="F287" s="186" t="s">
        <v>1494</v>
      </c>
      <c r="G287" s="186"/>
      <c r="H287" s="293">
        <v>3.39230629819047E-2</v>
      </c>
      <c r="I287" s="186"/>
    </row>
    <row r="288" spans="1:9" x14ac:dyDescent="0.2">
      <c r="A288" s="165" t="s">
        <v>1476</v>
      </c>
      <c r="B288" s="186"/>
      <c r="C288" s="186"/>
      <c r="D288" s="260">
        <v>540481935.76999998</v>
      </c>
      <c r="E288" s="186"/>
      <c r="F288" s="186"/>
      <c r="G288" s="186"/>
      <c r="H288" s="186"/>
      <c r="I288" s="186"/>
    </row>
    <row r="289" spans="1:9" x14ac:dyDescent="0.2">
      <c r="A289" s="165" t="s">
        <v>1478</v>
      </c>
      <c r="B289" s="186"/>
      <c r="C289" s="186"/>
      <c r="D289" s="260">
        <v>0</v>
      </c>
      <c r="E289" s="186"/>
      <c r="F289" s="186"/>
      <c r="G289" s="186"/>
      <c r="H289" s="186"/>
      <c r="I289" s="186"/>
    </row>
    <row r="290" spans="1:9" x14ac:dyDescent="0.2">
      <c r="A290" s="294" t="s">
        <v>1480</v>
      </c>
      <c r="B290" s="186"/>
      <c r="C290" s="186"/>
      <c r="D290" s="217"/>
      <c r="E290" s="186"/>
      <c r="F290" s="186"/>
      <c r="G290" s="186"/>
      <c r="H290" s="186"/>
      <c r="I290" s="186"/>
    </row>
    <row r="291" spans="1:9" x14ac:dyDescent="0.2">
      <c r="A291" s="294" t="s">
        <v>1481</v>
      </c>
      <c r="B291" s="186"/>
      <c r="C291" s="186"/>
      <c r="D291" s="217"/>
      <c r="E291" s="292"/>
      <c r="F291" s="186"/>
      <c r="G291" s="186"/>
      <c r="H291" s="186"/>
      <c r="I291" s="186"/>
    </row>
    <row r="292" spans="1:9" x14ac:dyDescent="0.2">
      <c r="A292" s="294" t="s">
        <v>884</v>
      </c>
      <c r="B292" s="186"/>
      <c r="C292" s="186"/>
      <c r="D292" s="217"/>
      <c r="E292" s="186"/>
      <c r="F292" s="186"/>
      <c r="G292" s="186"/>
      <c r="H292" s="186"/>
      <c r="I292" s="186"/>
    </row>
    <row r="293" spans="1:9" x14ac:dyDescent="0.2">
      <c r="A293" s="165" t="s">
        <v>1495</v>
      </c>
      <c r="B293" s="186"/>
      <c r="C293" s="186"/>
      <c r="D293" s="260">
        <v>0</v>
      </c>
      <c r="E293" s="186"/>
      <c r="F293" s="186"/>
      <c r="G293" s="186"/>
      <c r="H293" s="186"/>
      <c r="I293" s="186"/>
    </row>
    <row r="294" spans="1:9" x14ac:dyDescent="0.2">
      <c r="A294" s="165" t="s">
        <v>1484</v>
      </c>
      <c r="B294" s="186"/>
      <c r="C294" s="186"/>
      <c r="D294" s="260">
        <v>0</v>
      </c>
      <c r="E294" s="186"/>
      <c r="F294" s="186"/>
      <c r="G294" s="186"/>
      <c r="H294" s="186"/>
      <c r="I294" s="186"/>
    </row>
    <row r="295" spans="1:9" x14ac:dyDescent="0.2">
      <c r="A295" s="165" t="s">
        <v>1496</v>
      </c>
      <c r="B295" s="186"/>
      <c r="C295" s="186"/>
      <c r="D295" s="260">
        <v>0</v>
      </c>
      <c r="E295" s="186"/>
      <c r="F295" s="186"/>
      <c r="G295" s="186"/>
      <c r="H295" s="186"/>
      <c r="I295" s="186"/>
    </row>
    <row r="296" spans="1:9" ht="13.5" thickBot="1" x14ac:dyDescent="0.25">
      <c r="A296" s="162" t="s">
        <v>1497</v>
      </c>
      <c r="B296" s="186"/>
      <c r="C296" s="186"/>
      <c r="D296" s="295">
        <v>24333377603.879387</v>
      </c>
      <c r="E296" s="186"/>
      <c r="F296" s="186"/>
      <c r="G296" s="186"/>
      <c r="H296" s="186"/>
      <c r="I296" s="186"/>
    </row>
    <row r="297" spans="1:9" ht="6" customHeight="1" thickTop="1" x14ac:dyDescent="0.2">
      <c r="A297" s="165"/>
      <c r="B297" s="186"/>
      <c r="C297" s="186"/>
      <c r="D297" s="217"/>
      <c r="E297" s="186"/>
      <c r="F297" s="186"/>
      <c r="G297" s="186"/>
      <c r="H297" s="186"/>
      <c r="I297" s="186"/>
    </row>
    <row r="298" spans="1:9" x14ac:dyDescent="0.2">
      <c r="A298" s="162" t="s">
        <v>1498</v>
      </c>
      <c r="B298" s="186"/>
      <c r="C298" s="186"/>
      <c r="D298" s="260">
        <v>5726144820.9257889</v>
      </c>
      <c r="E298" s="186"/>
      <c r="F298" s="186"/>
      <c r="G298" s="186"/>
      <c r="H298" s="186"/>
      <c r="I298" s="186"/>
    </row>
    <row r="299" spans="1:9" ht="5.25" customHeight="1" x14ac:dyDescent="0.2">
      <c r="A299" s="162"/>
      <c r="B299" s="186"/>
      <c r="C299" s="186"/>
      <c r="D299" s="260"/>
      <c r="E299" s="186"/>
      <c r="F299" s="186"/>
      <c r="G299" s="186"/>
      <c r="H299" s="186"/>
      <c r="I299" s="186"/>
    </row>
    <row r="300" spans="1:9" x14ac:dyDescent="0.2">
      <c r="A300" s="186" t="s">
        <v>1315</v>
      </c>
      <c r="B300" s="186"/>
      <c r="C300" s="186"/>
      <c r="D300" s="260"/>
      <c r="E300" s="186"/>
      <c r="F300" s="186"/>
      <c r="G300" s="186"/>
      <c r="H300" s="186"/>
      <c r="I300" s="186"/>
    </row>
    <row r="301" spans="1:9" x14ac:dyDescent="0.2">
      <c r="A301" s="187" t="s">
        <v>1489</v>
      </c>
      <c r="D301" s="195"/>
    </row>
    <row r="302" spans="1:9" ht="4.5" customHeight="1" x14ac:dyDescent="0.2">
      <c r="A302" s="187"/>
      <c r="D302" s="195"/>
    </row>
    <row r="303" spans="1:9" x14ac:dyDescent="0.2">
      <c r="A303" s="248" t="s">
        <v>1499</v>
      </c>
      <c r="B303" s="248"/>
      <c r="C303" s="248"/>
      <c r="D303" s="248"/>
      <c r="E303" s="248"/>
      <c r="F303" s="248"/>
      <c r="G303" s="248"/>
      <c r="H303" s="248"/>
      <c r="I303" s="248"/>
    </row>
    <row r="304" spans="1:9" x14ac:dyDescent="0.2">
      <c r="A304" s="157" t="s">
        <v>1500</v>
      </c>
      <c r="D304" s="195"/>
    </row>
    <row r="305" spans="1:8" s="186" customFormat="1" x14ac:dyDescent="0.2">
      <c r="A305" s="244" t="s">
        <v>1501</v>
      </c>
      <c r="B305" s="202"/>
      <c r="D305" s="189" t="s">
        <v>1338</v>
      </c>
      <c r="E305" s="198" t="s">
        <v>1339</v>
      </c>
      <c r="F305" s="189" t="s">
        <v>1340</v>
      </c>
      <c r="H305" s="164" t="s">
        <v>1502</v>
      </c>
    </row>
    <row r="306" spans="1:8" s="186" customFormat="1" ht="6" customHeight="1" x14ac:dyDescent="0.2">
      <c r="A306" s="244"/>
      <c r="B306" s="202"/>
      <c r="D306" s="191"/>
      <c r="E306" s="199"/>
      <c r="F306" s="191"/>
      <c r="H306" s="210"/>
    </row>
    <row r="307" spans="1:8" s="186" customFormat="1" x14ac:dyDescent="0.2">
      <c r="A307" s="153" t="s">
        <v>1292</v>
      </c>
      <c r="B307" s="202"/>
      <c r="C307" s="258"/>
      <c r="D307" s="217" t="s">
        <v>1345</v>
      </c>
      <c r="E307" s="296"/>
      <c r="F307" s="217" t="s">
        <v>1346</v>
      </c>
      <c r="H307" s="297" t="s">
        <v>1503</v>
      </c>
    </row>
    <row r="308" spans="1:8" s="186" customFormat="1" x14ac:dyDescent="0.2">
      <c r="A308" s="153" t="s">
        <v>1295</v>
      </c>
      <c r="B308" s="202"/>
      <c r="C308" s="258"/>
      <c r="D308" s="217" t="s">
        <v>1345</v>
      </c>
      <c r="E308" s="296"/>
      <c r="F308" s="217" t="s">
        <v>1346</v>
      </c>
      <c r="H308" s="297" t="s">
        <v>1503</v>
      </c>
    </row>
    <row r="309" spans="1:8" s="186" customFormat="1" x14ac:dyDescent="0.2">
      <c r="A309" s="153" t="s">
        <v>1296</v>
      </c>
      <c r="B309" s="202"/>
      <c r="C309" s="258"/>
      <c r="D309" s="217" t="s">
        <v>1345</v>
      </c>
      <c r="E309" s="296"/>
      <c r="F309" s="217" t="s">
        <v>1346</v>
      </c>
      <c r="H309" s="297" t="s">
        <v>1503</v>
      </c>
    </row>
    <row r="310" spans="1:8" s="186" customFormat="1" x14ac:dyDescent="0.2">
      <c r="A310" s="153" t="s">
        <v>1299</v>
      </c>
      <c r="B310" s="202"/>
      <c r="C310" s="258"/>
      <c r="D310" s="217" t="s">
        <v>1345</v>
      </c>
      <c r="E310" s="296"/>
      <c r="F310" s="217" t="s">
        <v>1346</v>
      </c>
      <c r="H310" s="297" t="s">
        <v>1503</v>
      </c>
    </row>
    <row r="311" spans="1:8" s="186" customFormat="1" x14ac:dyDescent="0.2">
      <c r="A311" s="153" t="s">
        <v>1300</v>
      </c>
      <c r="B311" s="202"/>
      <c r="C311" s="258"/>
      <c r="D311" s="217" t="s">
        <v>1345</v>
      </c>
      <c r="E311" s="296"/>
      <c r="F311" s="217" t="s">
        <v>1346</v>
      </c>
      <c r="H311" s="297" t="s">
        <v>1503</v>
      </c>
    </row>
    <row r="312" spans="1:8" s="186" customFormat="1" x14ac:dyDescent="0.2">
      <c r="A312" s="153" t="s">
        <v>1301</v>
      </c>
      <c r="B312" s="202"/>
      <c r="C312" s="258"/>
      <c r="D312" s="217" t="s">
        <v>1345</v>
      </c>
      <c r="F312" s="217" t="s">
        <v>1346</v>
      </c>
      <c r="H312" s="297" t="s">
        <v>1503</v>
      </c>
    </row>
    <row r="313" spans="1:8" s="186" customFormat="1" x14ac:dyDescent="0.2">
      <c r="A313" s="153" t="s">
        <v>1303</v>
      </c>
      <c r="B313" s="202"/>
      <c r="C313" s="258"/>
      <c r="D313" s="217" t="s">
        <v>1345</v>
      </c>
      <c r="F313" s="217" t="s">
        <v>1346</v>
      </c>
      <c r="H313" s="297" t="s">
        <v>1503</v>
      </c>
    </row>
    <row r="314" spans="1:8" s="186" customFormat="1" x14ac:dyDescent="0.2">
      <c r="A314" s="153" t="s">
        <v>1304</v>
      </c>
      <c r="B314" s="202"/>
      <c r="C314" s="258"/>
      <c r="D314" s="217" t="s">
        <v>1345</v>
      </c>
      <c r="F314" s="217" t="s">
        <v>1346</v>
      </c>
      <c r="H314" s="297" t="s">
        <v>1503</v>
      </c>
    </row>
    <row r="315" spans="1:8" s="186" customFormat="1" x14ac:dyDescent="0.2">
      <c r="A315" s="153" t="s">
        <v>1305</v>
      </c>
      <c r="B315" s="202"/>
      <c r="C315" s="258"/>
      <c r="D315" s="217" t="s">
        <v>1345</v>
      </c>
      <c r="F315" s="217" t="s">
        <v>1346</v>
      </c>
      <c r="H315" s="297" t="s">
        <v>1503</v>
      </c>
    </row>
    <row r="316" spans="1:8" s="186" customFormat="1" x14ac:dyDescent="0.2">
      <c r="A316" s="179" t="s">
        <v>1306</v>
      </c>
      <c r="B316" s="202"/>
      <c r="C316" s="258"/>
      <c r="D316" s="217" t="s">
        <v>1345</v>
      </c>
      <c r="F316" s="217" t="s">
        <v>1346</v>
      </c>
      <c r="H316" s="297" t="s">
        <v>1503</v>
      </c>
    </row>
    <row r="317" spans="1:8" s="186" customFormat="1" x14ac:dyDescent="0.2">
      <c r="A317" s="179" t="s">
        <v>1308</v>
      </c>
      <c r="B317" s="202"/>
      <c r="C317" s="258"/>
      <c r="D317" s="217" t="s">
        <v>1345</v>
      </c>
      <c r="F317" s="217" t="s">
        <v>1346</v>
      </c>
      <c r="H317" s="297" t="s">
        <v>1503</v>
      </c>
    </row>
    <row r="318" spans="1:8" s="186" customFormat="1" x14ac:dyDescent="0.2">
      <c r="A318" s="179" t="s">
        <v>1309</v>
      </c>
      <c r="B318" s="202"/>
      <c r="C318" s="258"/>
      <c r="D318" s="217" t="s">
        <v>1345</v>
      </c>
      <c r="F318" s="217" t="s">
        <v>1346</v>
      </c>
      <c r="H318" s="297" t="s">
        <v>1503</v>
      </c>
    </row>
    <row r="319" spans="1:8" s="186" customFormat="1" x14ac:dyDescent="0.2">
      <c r="A319" s="179" t="s">
        <v>1310</v>
      </c>
      <c r="B319" s="202"/>
      <c r="C319" s="258"/>
      <c r="D319" s="217" t="s">
        <v>1345</v>
      </c>
      <c r="F319" s="217" t="s">
        <v>1346</v>
      </c>
      <c r="H319" s="297" t="s">
        <v>1503</v>
      </c>
    </row>
    <row r="320" spans="1:8" s="186" customFormat="1" x14ac:dyDescent="0.2">
      <c r="A320" s="179" t="s">
        <v>1312</v>
      </c>
      <c r="D320" s="217" t="s">
        <v>1345</v>
      </c>
      <c r="F320" s="217" t="s">
        <v>1346</v>
      </c>
      <c r="H320" s="297" t="s">
        <v>1503</v>
      </c>
    </row>
    <row r="321" spans="1:9" s="186" customFormat="1" x14ac:dyDescent="0.2">
      <c r="A321" s="179" t="s">
        <v>1313</v>
      </c>
      <c r="D321" s="217" t="s">
        <v>1345</v>
      </c>
      <c r="F321" s="217" t="s">
        <v>1346</v>
      </c>
      <c r="H321" s="297" t="s">
        <v>1503</v>
      </c>
    </row>
    <row r="322" spans="1:9" s="186" customFormat="1" x14ac:dyDescent="0.2">
      <c r="A322" s="179" t="s">
        <v>1314</v>
      </c>
      <c r="D322" s="217" t="s">
        <v>1345</v>
      </c>
      <c r="F322" s="217" t="s">
        <v>1346</v>
      </c>
      <c r="H322" s="297" t="s">
        <v>1503</v>
      </c>
    </row>
    <row r="323" spans="1:9" s="186" customFormat="1" x14ac:dyDescent="0.2">
      <c r="A323" s="179" t="s">
        <v>1662</v>
      </c>
      <c r="D323" s="217" t="s">
        <v>1345</v>
      </c>
      <c r="F323" s="217" t="s">
        <v>1346</v>
      </c>
      <c r="H323" s="297" t="s">
        <v>1503</v>
      </c>
    </row>
    <row r="324" spans="1:9" s="186" customFormat="1" x14ac:dyDescent="0.2">
      <c r="A324" s="153"/>
      <c r="B324" s="202"/>
      <c r="C324" s="258"/>
      <c r="F324" s="258"/>
      <c r="H324" s="258"/>
    </row>
    <row r="325" spans="1:9" s="186" customFormat="1" x14ac:dyDescent="0.2">
      <c r="A325" s="186" t="s">
        <v>1504</v>
      </c>
      <c r="B325" s="202"/>
      <c r="C325" s="258"/>
      <c r="F325" s="258"/>
      <c r="H325" s="258"/>
    </row>
    <row r="326" spans="1:9" s="186" customFormat="1" x14ac:dyDescent="0.2">
      <c r="A326" s="186" t="s">
        <v>1505</v>
      </c>
      <c r="B326" s="217"/>
      <c r="H326" s="237"/>
    </row>
    <row r="327" spans="1:9" s="186" customFormat="1" ht="6" customHeight="1" x14ac:dyDescent="0.2">
      <c r="B327" s="217"/>
      <c r="F327" s="237"/>
      <c r="H327" s="237"/>
    </row>
    <row r="328" spans="1:9" x14ac:dyDescent="0.2">
      <c r="A328" s="248" t="s">
        <v>1506</v>
      </c>
      <c r="B328" s="248"/>
      <c r="C328" s="248"/>
      <c r="D328" s="248"/>
      <c r="E328" s="248"/>
      <c r="F328" s="248"/>
      <c r="G328" s="248"/>
      <c r="H328" s="248"/>
      <c r="I328" s="248"/>
    </row>
    <row r="329" spans="1:9" ht="6.75" customHeight="1" x14ac:dyDescent="0.2">
      <c r="A329" s="155"/>
      <c r="B329" s="274"/>
      <c r="C329" s="195"/>
    </row>
    <row r="330" spans="1:9" x14ac:dyDescent="0.2">
      <c r="B330" s="274"/>
      <c r="C330" s="195"/>
      <c r="D330" s="189" t="s">
        <v>1338</v>
      </c>
      <c r="E330" s="198" t="s">
        <v>1339</v>
      </c>
      <c r="F330" s="189" t="s">
        <v>1340</v>
      </c>
    </row>
    <row r="331" spans="1:9" x14ac:dyDescent="0.2">
      <c r="A331" s="179" t="s">
        <v>1507</v>
      </c>
      <c r="B331" s="274"/>
      <c r="C331" s="195"/>
      <c r="D331" s="195"/>
      <c r="E331" s="200"/>
      <c r="F331" s="195"/>
    </row>
    <row r="332" spans="1:9" x14ac:dyDescent="0.2">
      <c r="A332" s="220" t="s">
        <v>1361</v>
      </c>
      <c r="B332" s="274"/>
      <c r="C332" s="195"/>
      <c r="D332" s="195"/>
      <c r="E332" s="200" t="s">
        <v>1362</v>
      </c>
      <c r="F332" s="195" t="s">
        <v>1363</v>
      </c>
    </row>
    <row r="333" spans="1:9" x14ac:dyDescent="0.2">
      <c r="A333" s="220" t="s">
        <v>1344</v>
      </c>
      <c r="B333" s="274"/>
      <c r="C333" s="195"/>
      <c r="D333" s="195" t="s">
        <v>1345</v>
      </c>
      <c r="E333" s="200" t="s">
        <v>1364</v>
      </c>
      <c r="F333" s="195" t="s">
        <v>1365</v>
      </c>
    </row>
    <row r="334" spans="1:9" x14ac:dyDescent="0.2">
      <c r="A334" s="179"/>
      <c r="B334" s="274"/>
      <c r="C334" s="195"/>
    </row>
    <row r="335" spans="1:9" x14ac:dyDescent="0.2">
      <c r="A335" s="179" t="s">
        <v>1508</v>
      </c>
      <c r="B335" s="274"/>
      <c r="C335" s="195"/>
      <c r="E335" s="246" t="s">
        <v>1422</v>
      </c>
    </row>
    <row r="336" spans="1:9" x14ac:dyDescent="0.2">
      <c r="A336" s="298"/>
      <c r="B336" s="274"/>
      <c r="C336" s="195"/>
    </row>
    <row r="337" spans="1:9" x14ac:dyDescent="0.2">
      <c r="A337" s="179" t="s">
        <v>1509</v>
      </c>
      <c r="B337" s="274"/>
      <c r="C337" s="195"/>
    </row>
    <row r="338" spans="1:9" x14ac:dyDescent="0.2">
      <c r="A338" s="153" t="s">
        <v>1510</v>
      </c>
    </row>
    <row r="339" spans="1:9" x14ac:dyDescent="0.2">
      <c r="B339" s="274"/>
      <c r="C339" s="195"/>
      <c r="D339" s="299"/>
    </row>
    <row r="340" spans="1:9" x14ac:dyDescent="0.2">
      <c r="A340" s="179" t="s">
        <v>1511</v>
      </c>
      <c r="B340" s="274"/>
      <c r="C340" s="195"/>
      <c r="D340" s="299" t="s">
        <v>1503</v>
      </c>
    </row>
    <row r="341" spans="1:9" ht="7.5" customHeight="1" x14ac:dyDescent="0.2">
      <c r="A341" s="155"/>
      <c r="B341" s="274"/>
      <c r="C341" s="195"/>
    </row>
    <row r="342" spans="1:9" x14ac:dyDescent="0.2">
      <c r="A342" s="248" t="s">
        <v>1512</v>
      </c>
      <c r="B342" s="248"/>
      <c r="C342" s="248"/>
      <c r="D342" s="248"/>
      <c r="E342" s="248"/>
      <c r="F342" s="248"/>
      <c r="G342" s="248"/>
      <c r="H342" s="248"/>
      <c r="I342" s="248"/>
    </row>
    <row r="343" spans="1:9" ht="6.75" customHeight="1" x14ac:dyDescent="0.2">
      <c r="A343" s="155"/>
      <c r="B343" s="274"/>
      <c r="C343" s="195"/>
    </row>
    <row r="344" spans="1:9" s="186" customFormat="1" x14ac:dyDescent="0.2">
      <c r="A344" s="165" t="s">
        <v>1513</v>
      </c>
      <c r="B344" s="275"/>
      <c r="C344" s="217"/>
      <c r="D344" s="237" t="s">
        <v>1422</v>
      </c>
    </row>
    <row r="345" spans="1:9" s="186" customFormat="1" x14ac:dyDescent="0.2">
      <c r="A345" s="165" t="s">
        <v>1514</v>
      </c>
      <c r="B345" s="275"/>
      <c r="C345" s="217"/>
      <c r="D345" s="237" t="s">
        <v>1515</v>
      </c>
    </row>
    <row r="346" spans="1:9" s="186" customFormat="1" x14ac:dyDescent="0.2">
      <c r="A346" s="162" t="s">
        <v>1516</v>
      </c>
      <c r="B346" s="300"/>
      <c r="C346" s="245"/>
      <c r="D346" s="301" t="s">
        <v>1422</v>
      </c>
    </row>
    <row r="347" spans="1:9" s="186" customFormat="1" x14ac:dyDescent="0.2">
      <c r="A347" s="162"/>
      <c r="B347" s="275"/>
      <c r="C347" s="217"/>
      <c r="D347" s="217"/>
    </row>
    <row r="348" spans="1:9" s="186" customFormat="1" x14ac:dyDescent="0.2">
      <c r="A348" s="162" t="s">
        <v>1512</v>
      </c>
      <c r="B348" s="275"/>
      <c r="C348" s="217"/>
      <c r="D348" s="301" t="s">
        <v>1503</v>
      </c>
    </row>
    <row r="349" spans="1:9" ht="6.75" customHeight="1" x14ac:dyDescent="0.2">
      <c r="A349" s="155"/>
      <c r="B349" s="274"/>
      <c r="C349" s="195"/>
    </row>
    <row r="350" spans="1:9" x14ac:dyDescent="0.2">
      <c r="A350" s="248" t="s">
        <v>1517</v>
      </c>
      <c r="B350" s="302"/>
      <c r="C350" s="302"/>
      <c r="D350" s="302"/>
      <c r="E350" s="302"/>
      <c r="F350" s="302"/>
      <c r="G350" s="302"/>
      <c r="H350" s="302"/>
      <c r="I350" s="302"/>
    </row>
    <row r="351" spans="1:9" ht="6.75" customHeight="1" x14ac:dyDescent="0.2">
      <c r="A351" s="155"/>
      <c r="C351" s="303"/>
      <c r="D351" s="304"/>
      <c r="E351" s="303"/>
      <c r="F351" s="304"/>
      <c r="G351" s="305"/>
    </row>
    <row r="352" spans="1:9" x14ac:dyDescent="0.2">
      <c r="A352" s="306" t="s">
        <v>1518</v>
      </c>
      <c r="B352" s="307"/>
      <c r="C352" s="307"/>
      <c r="D352" s="307"/>
      <c r="E352" s="307"/>
      <c r="F352" s="307"/>
      <c r="G352" s="307"/>
      <c r="H352" s="307"/>
      <c r="I352" s="307"/>
    </row>
    <row r="353" spans="1:6" s="186" customFormat="1" x14ac:dyDescent="0.2">
      <c r="A353" s="161"/>
      <c r="C353" s="308" t="s">
        <v>667</v>
      </c>
      <c r="D353" s="308" t="s">
        <v>1519</v>
      </c>
      <c r="E353" s="308" t="s">
        <v>1520</v>
      </c>
      <c r="F353" s="308" t="s">
        <v>1519</v>
      </c>
    </row>
    <row r="354" spans="1:6" s="186" customFormat="1" x14ac:dyDescent="0.2">
      <c r="A354" s="186" t="s">
        <v>1521</v>
      </c>
      <c r="C354" s="309">
        <v>16077</v>
      </c>
      <c r="D354" s="310">
        <v>0.16900031535793125</v>
      </c>
      <c r="E354" s="309">
        <v>1034358466.0999982</v>
      </c>
      <c r="F354" s="310">
        <v>4.32208265392868E-2</v>
      </c>
    </row>
    <row r="355" spans="1:6" s="186" customFormat="1" x14ac:dyDescent="0.2">
      <c r="A355" s="186" t="s">
        <v>1522</v>
      </c>
      <c r="C355" s="309">
        <v>15554</v>
      </c>
      <c r="D355" s="310">
        <v>0.16350257542310523</v>
      </c>
      <c r="E355" s="309">
        <v>1949893134.47</v>
      </c>
      <c r="F355" s="310">
        <v>8.1476582536065004E-2</v>
      </c>
    </row>
    <row r="356" spans="1:6" s="186" customFormat="1" x14ac:dyDescent="0.2">
      <c r="A356" s="186" t="s">
        <v>1523</v>
      </c>
      <c r="C356" s="309">
        <v>15469</v>
      </c>
      <c r="D356" s="310">
        <v>0.16260906128455796</v>
      </c>
      <c r="E356" s="309">
        <v>2699883924.4900103</v>
      </c>
      <c r="F356" s="310">
        <v>0.11281506228355298</v>
      </c>
    </row>
    <row r="357" spans="1:6" s="186" customFormat="1" x14ac:dyDescent="0.2">
      <c r="A357" s="186" t="s">
        <v>1524</v>
      </c>
      <c r="C357" s="309">
        <v>12813</v>
      </c>
      <c r="D357" s="310">
        <v>0.13468937243771681</v>
      </c>
      <c r="E357" s="309">
        <v>2873767323.570015</v>
      </c>
      <c r="F357" s="310">
        <v>0.12008080668069113</v>
      </c>
    </row>
    <row r="358" spans="1:6" s="186" customFormat="1" x14ac:dyDescent="0.2">
      <c r="A358" s="186" t="s">
        <v>1525</v>
      </c>
      <c r="C358" s="309">
        <v>9837</v>
      </c>
      <c r="D358" s="310">
        <v>0.10340586565752129</v>
      </c>
      <c r="E358" s="309">
        <v>2693189593.6399984</v>
      </c>
      <c r="F358" s="310">
        <v>0.11253533864619941</v>
      </c>
    </row>
    <row r="359" spans="1:6" s="186" customFormat="1" x14ac:dyDescent="0.2">
      <c r="A359" s="186" t="s">
        <v>1526</v>
      </c>
      <c r="C359" s="309">
        <v>6648</v>
      </c>
      <c r="D359" s="310">
        <v>6.9883317565436767E-2</v>
      </c>
      <c r="E359" s="309">
        <v>2149891825.7599978</v>
      </c>
      <c r="F359" s="310">
        <v>8.9833558408193348E-2</v>
      </c>
    </row>
    <row r="360" spans="1:6" s="186" customFormat="1" x14ac:dyDescent="0.2">
      <c r="A360" s="186" t="s">
        <v>1527</v>
      </c>
      <c r="C360" s="309">
        <v>4748</v>
      </c>
      <c r="D360" s="310">
        <v>4.9910648586145273E-2</v>
      </c>
      <c r="E360" s="309">
        <v>1773471699.4299989</v>
      </c>
      <c r="F360" s="310">
        <v>7.4104785918567423E-2</v>
      </c>
    </row>
    <row r="361" spans="1:6" s="186" customFormat="1" x14ac:dyDescent="0.2">
      <c r="A361" s="186" t="s">
        <v>1528</v>
      </c>
      <c r="C361" s="309">
        <v>3485</v>
      </c>
      <c r="D361" s="310">
        <v>3.6634079680437297E-2</v>
      </c>
      <c r="E361" s="309">
        <v>1476458898.140003</v>
      </c>
      <c r="F361" s="310">
        <v>6.1694060637897161E-2</v>
      </c>
    </row>
    <row r="362" spans="1:6" s="186" customFormat="1" x14ac:dyDescent="0.2">
      <c r="A362" s="186" t="s">
        <v>1529</v>
      </c>
      <c r="C362" s="309">
        <v>2585</v>
      </c>
      <c r="D362" s="310">
        <v>2.7173341742878165E-2</v>
      </c>
      <c r="E362" s="309">
        <v>1223707060.2700002</v>
      </c>
      <c r="F362" s="310">
        <v>5.1132786476092963E-2</v>
      </c>
    </row>
    <row r="363" spans="1:6" s="186" customFormat="1" x14ac:dyDescent="0.2">
      <c r="A363" s="186" t="s">
        <v>1530</v>
      </c>
      <c r="C363" s="309">
        <v>1719</v>
      </c>
      <c r="D363" s="310">
        <v>1.8070009460737939E-2</v>
      </c>
      <c r="E363" s="309">
        <v>900736297.4700017</v>
      </c>
      <c r="F363" s="310">
        <v>3.7637403807769192E-2</v>
      </c>
    </row>
    <row r="364" spans="1:6" s="186" customFormat="1" x14ac:dyDescent="0.2">
      <c r="A364" s="186" t="s">
        <v>1531</v>
      </c>
      <c r="C364" s="309">
        <v>1283</v>
      </c>
      <c r="D364" s="310">
        <v>1.3486807526542625E-2</v>
      </c>
      <c r="E364" s="309">
        <v>735648563.82999921</v>
      </c>
      <c r="F364" s="310">
        <v>3.0739187634877426E-2</v>
      </c>
    </row>
    <row r="365" spans="1:6" s="186" customFormat="1" x14ac:dyDescent="0.2">
      <c r="A365" s="186" t="s">
        <v>1532</v>
      </c>
      <c r="C365" s="309">
        <v>981</v>
      </c>
      <c r="D365" s="310">
        <v>1.0312204351939452E-2</v>
      </c>
      <c r="E365" s="309">
        <v>611520235.36000073</v>
      </c>
      <c r="F365" s="310">
        <v>2.5552466464951067E-2</v>
      </c>
    </row>
    <row r="366" spans="1:6" s="186" customFormat="1" x14ac:dyDescent="0.2">
      <c r="A366" s="186" t="s">
        <v>1533</v>
      </c>
      <c r="C366" s="309">
        <v>748</v>
      </c>
      <c r="D366" s="310">
        <v>7.8629244192158099E-3</v>
      </c>
      <c r="E366" s="309">
        <v>503451243.29999995</v>
      </c>
      <c r="F366" s="310">
        <v>2.1036787120524165E-2</v>
      </c>
    </row>
    <row r="367" spans="1:6" s="186" customFormat="1" x14ac:dyDescent="0.2">
      <c r="A367" s="186" t="s">
        <v>1534</v>
      </c>
      <c r="C367" s="309">
        <v>521</v>
      </c>
      <c r="D367" s="310">
        <v>5.4767160727425632E-3</v>
      </c>
      <c r="E367" s="309">
        <v>376902533.35999942</v>
      </c>
      <c r="F367" s="310">
        <v>1.5748929941078498E-2</v>
      </c>
    </row>
    <row r="368" spans="1:6" s="186" customFormat="1" x14ac:dyDescent="0.2">
      <c r="A368" s="186" t="s">
        <v>1535</v>
      </c>
      <c r="C368" s="309">
        <v>459</v>
      </c>
      <c r="D368" s="310">
        <v>4.8249763481551565E-3</v>
      </c>
      <c r="E368" s="309">
        <v>355769116.06000042</v>
      </c>
      <c r="F368" s="310">
        <v>1.4865866870352575E-2</v>
      </c>
    </row>
    <row r="369" spans="1:9" s="186" customFormat="1" x14ac:dyDescent="0.2">
      <c r="A369" s="186" t="s">
        <v>1536</v>
      </c>
      <c r="C369" s="309">
        <v>343</v>
      </c>
      <c r="D369" s="310">
        <v>3.6055923473142016E-3</v>
      </c>
      <c r="E369" s="309">
        <v>282796892.03000021</v>
      </c>
      <c r="F369" s="310">
        <v>1.1816711340279595E-2</v>
      </c>
    </row>
    <row r="370" spans="1:9" s="186" customFormat="1" x14ac:dyDescent="0.2">
      <c r="A370" s="186" t="s">
        <v>1537</v>
      </c>
      <c r="C370" s="309">
        <v>313</v>
      </c>
      <c r="D370" s="310">
        <v>3.2902344160622306E-3</v>
      </c>
      <c r="E370" s="309">
        <v>273511855.75000006</v>
      </c>
      <c r="F370" s="310">
        <v>1.1428734680715933E-2</v>
      </c>
    </row>
    <row r="371" spans="1:9" s="186" customFormat="1" x14ac:dyDescent="0.2">
      <c r="A371" s="186" t="s">
        <v>1538</v>
      </c>
      <c r="C371" s="309">
        <v>231</v>
      </c>
      <c r="D371" s="310">
        <v>2.4282560706401766E-3</v>
      </c>
      <c r="E371" s="309">
        <v>213443656.83999997</v>
      </c>
      <c r="F371" s="310">
        <v>8.9187758118091653E-3</v>
      </c>
    </row>
    <row r="372" spans="1:9" s="186" customFormat="1" x14ac:dyDescent="0.2">
      <c r="A372" s="186" t="s">
        <v>1539</v>
      </c>
      <c r="C372" s="309">
        <v>166</v>
      </c>
      <c r="D372" s="310">
        <v>1.7449805529275728E-3</v>
      </c>
      <c r="E372" s="309">
        <v>161499196.43999997</v>
      </c>
      <c r="F372" s="310">
        <v>6.7482685977190305E-3</v>
      </c>
    </row>
    <row r="373" spans="1:9" s="186" customFormat="1" x14ac:dyDescent="0.2">
      <c r="A373" s="186" t="s">
        <v>1540</v>
      </c>
      <c r="C373" s="309">
        <v>1150</v>
      </c>
      <c r="D373" s="310">
        <v>1.2088720697992222E-2</v>
      </c>
      <c r="E373" s="309">
        <v>1642044004.4399984</v>
      </c>
      <c r="F373" s="310">
        <v>6.8613059603377255E-2</v>
      </c>
    </row>
    <row r="374" spans="1:9" s="186" customFormat="1" ht="13.5" thickBot="1" x14ac:dyDescent="0.25">
      <c r="A374" s="162" t="s">
        <v>94</v>
      </c>
      <c r="B374" s="162"/>
      <c r="C374" s="311">
        <v>95130</v>
      </c>
      <c r="D374" s="312">
        <v>0.99999999999999989</v>
      </c>
      <c r="E374" s="311">
        <v>23931945520.750019</v>
      </c>
      <c r="F374" s="312">
        <v>1</v>
      </c>
    </row>
    <row r="375" spans="1:9" ht="13.5" thickTop="1" x14ac:dyDescent="0.2">
      <c r="A375" s="155"/>
      <c r="C375" s="303"/>
      <c r="D375" s="304"/>
      <c r="E375" s="303"/>
      <c r="F375" s="304"/>
      <c r="G375" s="305"/>
    </row>
    <row r="376" spans="1:9" x14ac:dyDescent="0.2">
      <c r="A376" s="306" t="s">
        <v>1541</v>
      </c>
      <c r="B376" s="306"/>
      <c r="C376" s="306"/>
      <c r="D376" s="306"/>
      <c r="E376" s="306"/>
      <c r="F376" s="306"/>
      <c r="G376" s="306"/>
      <c r="H376" s="306"/>
      <c r="I376" s="306"/>
    </row>
    <row r="377" spans="1:9" x14ac:dyDescent="0.2">
      <c r="A377" s="188"/>
      <c r="C377" s="313" t="s">
        <v>667</v>
      </c>
      <c r="D377" s="313" t="s">
        <v>1519</v>
      </c>
      <c r="E377" s="313" t="s">
        <v>1520</v>
      </c>
      <c r="F377" s="313" t="s">
        <v>1519</v>
      </c>
      <c r="G377" s="190"/>
    </row>
    <row r="378" spans="1:9" x14ac:dyDescent="0.2">
      <c r="A378" s="153" t="s">
        <v>1293</v>
      </c>
      <c r="C378" s="314">
        <v>78789</v>
      </c>
      <c r="D378" s="315">
        <v>0.82822453484705139</v>
      </c>
      <c r="E378" s="314">
        <v>19368686353.369946</v>
      </c>
      <c r="F378" s="315">
        <v>0.80932351849859152</v>
      </c>
      <c r="G378" s="269"/>
    </row>
    <row r="379" spans="1:9" x14ac:dyDescent="0.2">
      <c r="A379" s="153" t="s">
        <v>1542</v>
      </c>
      <c r="C379" s="314">
        <v>16341</v>
      </c>
      <c r="D379" s="315">
        <v>0.17177546515294859</v>
      </c>
      <c r="E379" s="314">
        <v>4563259167.3799896</v>
      </c>
      <c r="F379" s="315">
        <v>0.19067648150140845</v>
      </c>
      <c r="G379" s="269"/>
    </row>
    <row r="380" spans="1:9" ht="13.5" thickBot="1" x14ac:dyDescent="0.25">
      <c r="A380" s="155" t="s">
        <v>94</v>
      </c>
      <c r="B380" s="155"/>
      <c r="C380" s="316">
        <v>95130</v>
      </c>
      <c r="D380" s="317">
        <v>1</v>
      </c>
      <c r="E380" s="316">
        <v>23931945520.75</v>
      </c>
      <c r="F380" s="317">
        <v>1</v>
      </c>
      <c r="G380" s="305"/>
    </row>
    <row r="381" spans="1:9" ht="13.5" thickTop="1" x14ac:dyDescent="0.2"/>
    <row r="382" spans="1:9" x14ac:dyDescent="0.2">
      <c r="A382" s="306" t="s">
        <v>1543</v>
      </c>
      <c r="B382" s="306"/>
      <c r="C382" s="306"/>
      <c r="D382" s="306"/>
      <c r="E382" s="306"/>
      <c r="F382" s="306"/>
      <c r="G382" s="306"/>
      <c r="H382" s="306"/>
      <c r="I382" s="306"/>
    </row>
    <row r="383" spans="1:9" x14ac:dyDescent="0.2">
      <c r="A383" s="188"/>
      <c r="C383" s="313" t="s">
        <v>667</v>
      </c>
      <c r="D383" s="313" t="s">
        <v>1519</v>
      </c>
      <c r="E383" s="313" t="s">
        <v>1520</v>
      </c>
      <c r="F383" s="313" t="s">
        <v>1519</v>
      </c>
      <c r="G383" s="190"/>
    </row>
    <row r="384" spans="1:9" x14ac:dyDescent="0.2">
      <c r="A384" s="153" t="s">
        <v>1544</v>
      </c>
      <c r="C384" s="314">
        <v>18927</v>
      </c>
      <c r="D384" s="315">
        <v>0.19895931882686849</v>
      </c>
      <c r="E384" s="314">
        <v>4481679335.2100019</v>
      </c>
      <c r="F384" s="315">
        <v>0.18726765575010174</v>
      </c>
      <c r="G384" s="269"/>
    </row>
    <row r="385" spans="1:9" x14ac:dyDescent="0.2">
      <c r="A385" s="153" t="s">
        <v>1545</v>
      </c>
      <c r="C385" s="314">
        <v>76203</v>
      </c>
      <c r="D385" s="315">
        <v>0.80104068117313154</v>
      </c>
      <c r="E385" s="314">
        <v>19450266185.540005</v>
      </c>
      <c r="F385" s="315">
        <v>0.81273234424989826</v>
      </c>
      <c r="G385" s="269"/>
    </row>
    <row r="386" spans="1:9" ht="13.5" thickBot="1" x14ac:dyDescent="0.25">
      <c r="A386" s="155" t="s">
        <v>94</v>
      </c>
      <c r="B386" s="155"/>
      <c r="C386" s="316">
        <v>95130</v>
      </c>
      <c r="D386" s="317">
        <v>1</v>
      </c>
      <c r="E386" s="316">
        <v>23931945520.750008</v>
      </c>
      <c r="F386" s="317">
        <v>1</v>
      </c>
      <c r="G386" s="305"/>
    </row>
    <row r="387" spans="1:9" ht="13.5" thickTop="1" x14ac:dyDescent="0.2">
      <c r="A387" s="155"/>
      <c r="B387" s="155"/>
      <c r="C387" s="303"/>
      <c r="D387" s="305"/>
      <c r="E387" s="303"/>
      <c r="F387" s="305"/>
      <c r="G387" s="305"/>
    </row>
    <row r="388" spans="1:9" x14ac:dyDescent="0.2">
      <c r="A388" s="306" t="s">
        <v>1546</v>
      </c>
      <c r="B388" s="306"/>
      <c r="C388" s="306"/>
      <c r="D388" s="306"/>
      <c r="E388" s="306"/>
      <c r="F388" s="306"/>
      <c r="G388" s="306"/>
      <c r="H388" s="306"/>
      <c r="I388" s="306"/>
    </row>
    <row r="389" spans="1:9" x14ac:dyDescent="0.2">
      <c r="A389" s="188"/>
      <c r="C389" s="313" t="s">
        <v>667</v>
      </c>
      <c r="D389" s="313" t="s">
        <v>1519</v>
      </c>
      <c r="E389" s="313" t="s">
        <v>1520</v>
      </c>
      <c r="F389" s="313" t="s">
        <v>1519</v>
      </c>
      <c r="G389" s="190"/>
    </row>
    <row r="390" spans="1:9" x14ac:dyDescent="0.2">
      <c r="A390" s="153" t="s">
        <v>1547</v>
      </c>
      <c r="C390" s="314">
        <v>14</v>
      </c>
      <c r="D390" s="315">
        <v>1.4716703458425313E-4</v>
      </c>
      <c r="E390" s="314">
        <v>2877830.8699999996</v>
      </c>
      <c r="F390" s="315">
        <v>1.2025060258911246E-4</v>
      </c>
      <c r="G390" s="269"/>
    </row>
    <row r="391" spans="1:9" x14ac:dyDescent="0.2">
      <c r="A391" s="153" t="s">
        <v>1548</v>
      </c>
      <c r="C391" s="314">
        <v>13543</v>
      </c>
      <c r="D391" s="315">
        <v>0.14236308209818144</v>
      </c>
      <c r="E391" s="314">
        <v>3789400527.8199992</v>
      </c>
      <c r="F391" s="315">
        <v>0.15834068001426915</v>
      </c>
      <c r="G391" s="269"/>
    </row>
    <row r="392" spans="1:9" x14ac:dyDescent="0.2">
      <c r="A392" s="153" t="s">
        <v>1549</v>
      </c>
      <c r="C392" s="314">
        <v>40350</v>
      </c>
      <c r="D392" s="315">
        <v>0.42415641753390099</v>
      </c>
      <c r="E392" s="314">
        <v>10243794809.60001</v>
      </c>
      <c r="F392" s="315">
        <v>0.42803853120583973</v>
      </c>
      <c r="G392" s="269"/>
    </row>
    <row r="393" spans="1:9" x14ac:dyDescent="0.2">
      <c r="A393" s="153" t="s">
        <v>1550</v>
      </c>
      <c r="C393" s="314">
        <v>25874</v>
      </c>
      <c r="D393" s="315">
        <v>0.27198570377378323</v>
      </c>
      <c r="E393" s="314">
        <v>6646223600.9800024</v>
      </c>
      <c r="F393" s="315">
        <v>0.27771346860276969</v>
      </c>
      <c r="G393" s="269"/>
    </row>
    <row r="394" spans="1:9" x14ac:dyDescent="0.2">
      <c r="A394" s="153" t="s">
        <v>1551</v>
      </c>
      <c r="C394" s="314">
        <v>12529</v>
      </c>
      <c r="D394" s="315">
        <v>0.13170398402186481</v>
      </c>
      <c r="E394" s="314">
        <v>2716389029.3599997</v>
      </c>
      <c r="F394" s="315">
        <v>0.11350473061225946</v>
      </c>
      <c r="G394" s="269"/>
    </row>
    <row r="395" spans="1:9" x14ac:dyDescent="0.2">
      <c r="A395" s="153" t="s">
        <v>1552</v>
      </c>
      <c r="C395" s="314">
        <v>2820</v>
      </c>
      <c r="D395" s="315">
        <v>2.9643645537685274E-2</v>
      </c>
      <c r="E395" s="314">
        <v>533259722.12000018</v>
      </c>
      <c r="F395" s="315">
        <v>2.2282338962272892E-2</v>
      </c>
      <c r="G395" s="269"/>
    </row>
    <row r="396" spans="1:9" ht="13.5" thickBot="1" x14ac:dyDescent="0.25">
      <c r="A396" s="155" t="s">
        <v>94</v>
      </c>
      <c r="B396" s="155"/>
      <c r="C396" s="318">
        <v>95130</v>
      </c>
      <c r="D396" s="317">
        <v>0.99999999999999989</v>
      </c>
      <c r="E396" s="318">
        <v>23931945520.750011</v>
      </c>
      <c r="F396" s="317">
        <v>1</v>
      </c>
      <c r="G396" s="305"/>
    </row>
    <row r="397" spans="1:9" ht="13.5" thickTop="1" x14ac:dyDescent="0.2"/>
    <row r="398" spans="1:9" x14ac:dyDescent="0.2">
      <c r="A398" s="306" t="s">
        <v>1553</v>
      </c>
      <c r="B398" s="306"/>
      <c r="C398" s="306"/>
      <c r="D398" s="306"/>
      <c r="E398" s="306"/>
      <c r="F398" s="306"/>
      <c r="G398" s="306"/>
      <c r="H398" s="306"/>
      <c r="I398" s="306"/>
    </row>
    <row r="399" spans="1:9" x14ac:dyDescent="0.2">
      <c r="A399" s="188"/>
      <c r="C399" s="313" t="s">
        <v>667</v>
      </c>
      <c r="D399" s="313" t="s">
        <v>1519</v>
      </c>
      <c r="E399" s="313" t="s">
        <v>1520</v>
      </c>
      <c r="F399" s="313" t="s">
        <v>1519</v>
      </c>
      <c r="G399" s="190"/>
    </row>
    <row r="400" spans="1:9" x14ac:dyDescent="0.2">
      <c r="A400" s="153" t="s">
        <v>1554</v>
      </c>
      <c r="C400" s="314">
        <v>9628</v>
      </c>
      <c r="D400" s="315">
        <v>0.10120887206979923</v>
      </c>
      <c r="E400" s="314">
        <v>2182922454.5099998</v>
      </c>
      <c r="F400" s="315">
        <v>9.1213748277059845E-2</v>
      </c>
      <c r="G400" s="190"/>
    </row>
    <row r="401" spans="1:9" x14ac:dyDescent="0.2">
      <c r="A401" s="153" t="s">
        <v>1555</v>
      </c>
      <c r="C401" s="314">
        <v>14110</v>
      </c>
      <c r="D401" s="315">
        <v>0.1483233469988437</v>
      </c>
      <c r="E401" s="314">
        <v>3383035120.6599989</v>
      </c>
      <c r="F401" s="315">
        <v>0.14136063939000557</v>
      </c>
      <c r="G401" s="269"/>
    </row>
    <row r="402" spans="1:9" x14ac:dyDescent="0.2">
      <c r="A402" s="153" t="s">
        <v>1556</v>
      </c>
      <c r="C402" s="314">
        <v>28103</v>
      </c>
      <c r="D402" s="315">
        <v>0.29541679806580468</v>
      </c>
      <c r="E402" s="314">
        <v>7119478047.3099976</v>
      </c>
      <c r="F402" s="315">
        <v>0.29748847794831867</v>
      </c>
      <c r="G402" s="269"/>
    </row>
    <row r="403" spans="1:9" x14ac:dyDescent="0.2">
      <c r="A403" s="153" t="s">
        <v>1557</v>
      </c>
      <c r="C403" s="314">
        <v>26152</v>
      </c>
      <c r="D403" s="315">
        <v>0.27490802060338482</v>
      </c>
      <c r="E403" s="314">
        <v>7236965686.6599979</v>
      </c>
      <c r="F403" s="315">
        <v>0.30239771690877565</v>
      </c>
      <c r="G403" s="269"/>
    </row>
    <row r="404" spans="1:9" x14ac:dyDescent="0.2">
      <c r="A404" s="153" t="s">
        <v>1558</v>
      </c>
      <c r="C404" s="314">
        <v>5232</v>
      </c>
      <c r="D404" s="315">
        <v>5.499842321034374E-2</v>
      </c>
      <c r="E404" s="314">
        <v>1259517973.2600002</v>
      </c>
      <c r="F404" s="315">
        <v>5.2629150946710362E-2</v>
      </c>
      <c r="G404" s="269"/>
    </row>
    <row r="405" spans="1:9" x14ac:dyDescent="0.2">
      <c r="A405" s="153" t="s">
        <v>1559</v>
      </c>
      <c r="C405" s="314">
        <v>3096</v>
      </c>
      <c r="D405" s="315">
        <v>3.2544938505203409E-2</v>
      </c>
      <c r="E405" s="314">
        <v>763631924.60000026</v>
      </c>
      <c r="F405" s="315">
        <v>3.1908476640058352E-2</v>
      </c>
      <c r="G405" s="269"/>
    </row>
    <row r="406" spans="1:9" x14ac:dyDescent="0.2">
      <c r="A406" s="153" t="s">
        <v>1560</v>
      </c>
      <c r="C406" s="314">
        <v>3732</v>
      </c>
      <c r="D406" s="315">
        <v>3.9230526647745192E-2</v>
      </c>
      <c r="E406" s="314">
        <v>874288058.1400001</v>
      </c>
      <c r="F406" s="315">
        <v>3.6532260086500533E-2</v>
      </c>
      <c r="G406" s="269"/>
    </row>
    <row r="407" spans="1:9" x14ac:dyDescent="0.2">
      <c r="A407" s="153" t="s">
        <v>1561</v>
      </c>
      <c r="C407" s="314">
        <v>3325</v>
      </c>
      <c r="D407" s="315">
        <v>3.4952170713760118E-2</v>
      </c>
      <c r="E407" s="314">
        <v>732220905.4799999</v>
      </c>
      <c r="F407" s="315">
        <v>3.0595962407031801E-2</v>
      </c>
      <c r="G407" s="269"/>
    </row>
    <row r="408" spans="1:9" x14ac:dyDescent="0.2">
      <c r="A408" s="153" t="s">
        <v>1562</v>
      </c>
      <c r="C408" s="314">
        <v>1752</v>
      </c>
      <c r="D408" s="315">
        <v>1.8416903185115106E-2</v>
      </c>
      <c r="E408" s="314">
        <v>379885350.13000023</v>
      </c>
      <c r="F408" s="315">
        <v>1.5873567395539315E-2</v>
      </c>
      <c r="G408" s="269"/>
    </row>
    <row r="409" spans="1:9" ht="13.5" thickBot="1" x14ac:dyDescent="0.25">
      <c r="A409" s="155" t="s">
        <v>94</v>
      </c>
      <c r="B409" s="155"/>
      <c r="C409" s="318">
        <v>95130</v>
      </c>
      <c r="D409" s="317">
        <v>1</v>
      </c>
      <c r="E409" s="318">
        <v>23931945520.749992</v>
      </c>
      <c r="F409" s="317">
        <v>1.0000000000000002</v>
      </c>
      <c r="G409" s="305"/>
    </row>
    <row r="410" spans="1:9" ht="9" customHeight="1" thickTop="1" x14ac:dyDescent="0.2"/>
    <row r="411" spans="1:9" x14ac:dyDescent="0.2">
      <c r="A411" s="306" t="s">
        <v>1563</v>
      </c>
      <c r="B411" s="306"/>
      <c r="C411" s="306"/>
      <c r="D411" s="306"/>
      <c r="E411" s="306"/>
      <c r="F411" s="306"/>
      <c r="G411" s="306"/>
      <c r="H411" s="306"/>
      <c r="I411" s="306"/>
    </row>
    <row r="412" spans="1:9" x14ac:dyDescent="0.2">
      <c r="A412" s="161"/>
      <c r="B412" s="186"/>
      <c r="C412" s="308" t="s">
        <v>667</v>
      </c>
      <c r="D412" s="308" t="s">
        <v>1519</v>
      </c>
      <c r="E412" s="308" t="s">
        <v>1520</v>
      </c>
      <c r="F412" s="308" t="s">
        <v>1519</v>
      </c>
      <c r="G412" s="319"/>
      <c r="H412" s="186"/>
    </row>
    <row r="413" spans="1:9" x14ac:dyDescent="0.2">
      <c r="A413" s="242" t="s">
        <v>1564</v>
      </c>
      <c r="B413" s="186"/>
      <c r="C413" s="309">
        <v>14745</v>
      </c>
      <c r="D413" s="310">
        <v>0.15499842321034374</v>
      </c>
      <c r="E413" s="309">
        <v>3019061982.0300202</v>
      </c>
      <c r="F413" s="310">
        <v>0.12615196618312363</v>
      </c>
      <c r="G413" s="320"/>
      <c r="H413" s="186"/>
    </row>
    <row r="414" spans="1:9" x14ac:dyDescent="0.2">
      <c r="A414" s="242" t="s">
        <v>1565</v>
      </c>
      <c r="B414" s="186"/>
      <c r="C414" s="309">
        <v>65024</v>
      </c>
      <c r="D414" s="310">
        <v>0.68352780405760538</v>
      </c>
      <c r="E414" s="309">
        <v>17190190374.600052</v>
      </c>
      <c r="F414" s="310">
        <v>0.71829473118662179</v>
      </c>
      <c r="G414" s="320"/>
      <c r="H414" s="186"/>
    </row>
    <row r="415" spans="1:9" x14ac:dyDescent="0.2">
      <c r="A415" s="186" t="s">
        <v>1566</v>
      </c>
      <c r="B415" s="186"/>
      <c r="C415" s="309">
        <v>6249</v>
      </c>
      <c r="D415" s="310">
        <v>6.5689057079785562E-2</v>
      </c>
      <c r="E415" s="309">
        <v>1435815067.1299987</v>
      </c>
      <c r="F415" s="310">
        <v>5.9995751949421854E-2</v>
      </c>
      <c r="G415" s="320"/>
      <c r="H415" s="186"/>
    </row>
    <row r="416" spans="1:9" x14ac:dyDescent="0.2">
      <c r="A416" s="186" t="s">
        <v>92</v>
      </c>
      <c r="B416" s="186"/>
      <c r="C416" s="309">
        <v>242</v>
      </c>
      <c r="D416" s="310">
        <v>2.5438873120992326E-3</v>
      </c>
      <c r="E416" s="309">
        <v>37862112.020000003</v>
      </c>
      <c r="F416" s="310">
        <v>1.5820741354760251E-3</v>
      </c>
      <c r="G416" s="320"/>
      <c r="H416" s="186"/>
    </row>
    <row r="417" spans="1:9" x14ac:dyDescent="0.2">
      <c r="A417" s="186" t="s">
        <v>1567</v>
      </c>
      <c r="B417" s="186"/>
      <c r="C417" s="309">
        <v>5123</v>
      </c>
      <c r="D417" s="310">
        <v>5.3852622726794912E-2</v>
      </c>
      <c r="E417" s="309">
        <v>1331750123.9600015</v>
      </c>
      <c r="F417" s="310">
        <v>5.5647382399617876E-2</v>
      </c>
      <c r="G417" s="320"/>
      <c r="H417" s="186"/>
    </row>
    <row r="418" spans="1:9" x14ac:dyDescent="0.2">
      <c r="A418" s="186" t="s">
        <v>1568</v>
      </c>
      <c r="B418" s="186"/>
      <c r="C418" s="309">
        <v>3747</v>
      </c>
      <c r="D418" s="310">
        <v>3.9388205613371176E-2</v>
      </c>
      <c r="E418" s="309">
        <v>917265861.00999963</v>
      </c>
      <c r="F418" s="310">
        <v>3.8328094145738754E-2</v>
      </c>
      <c r="G418" s="320"/>
      <c r="H418" s="186"/>
    </row>
    <row r="419" spans="1:9" ht="13.5" thickBot="1" x14ac:dyDescent="0.25">
      <c r="A419" s="162" t="s">
        <v>94</v>
      </c>
      <c r="B419" s="162"/>
      <c r="C419" s="311">
        <v>95130</v>
      </c>
      <c r="D419" s="312">
        <v>1</v>
      </c>
      <c r="E419" s="311">
        <v>23931945520.750072</v>
      </c>
      <c r="F419" s="312">
        <v>1</v>
      </c>
      <c r="G419" s="321"/>
      <c r="H419" s="186"/>
    </row>
    <row r="420" spans="1:9" ht="7.5" customHeight="1" thickTop="1" x14ac:dyDescent="0.2"/>
    <row r="421" spans="1:9" x14ac:dyDescent="0.2">
      <c r="A421" s="306" t="s">
        <v>1569</v>
      </c>
      <c r="B421" s="306"/>
      <c r="C421" s="306"/>
      <c r="D421" s="306"/>
      <c r="E421" s="306"/>
      <c r="F421" s="306"/>
      <c r="G421" s="306"/>
      <c r="H421" s="306"/>
      <c r="I421" s="306"/>
    </row>
    <row r="422" spans="1:9" ht="15.75" customHeight="1" x14ac:dyDescent="0.2">
      <c r="A422" s="153" t="s">
        <v>1570</v>
      </c>
    </row>
    <row r="423" spans="1:9" ht="9.75" customHeight="1" x14ac:dyDescent="0.2"/>
    <row r="424" spans="1:9" x14ac:dyDescent="0.2">
      <c r="A424" s="155" t="s">
        <v>1571</v>
      </c>
    </row>
    <row r="425" spans="1:9" x14ac:dyDescent="0.2">
      <c r="A425" s="155" t="s">
        <v>1572</v>
      </c>
    </row>
    <row r="426" spans="1:9" s="186" customFormat="1" x14ac:dyDescent="0.2">
      <c r="A426" s="242" t="s">
        <v>1573</v>
      </c>
      <c r="B426" s="153"/>
      <c r="C426" s="313" t="s">
        <v>1574</v>
      </c>
      <c r="D426" s="313" t="s">
        <v>1575</v>
      </c>
      <c r="E426" s="313" t="s">
        <v>1576</v>
      </c>
      <c r="F426" s="313" t="s">
        <v>1577</v>
      </c>
      <c r="G426" s="313" t="s">
        <v>1578</v>
      </c>
      <c r="H426" s="313" t="s">
        <v>92</v>
      </c>
      <c r="I426" s="313" t="s">
        <v>94</v>
      </c>
    </row>
    <row r="427" spans="1:9" x14ac:dyDescent="0.2">
      <c r="A427" s="153" t="s">
        <v>1579</v>
      </c>
      <c r="C427" s="322">
        <v>225331780.38</v>
      </c>
      <c r="D427" s="322">
        <v>55085922.93</v>
      </c>
      <c r="E427" s="322">
        <v>613276243.79999995</v>
      </c>
      <c r="F427" s="322">
        <v>30906207.850000001</v>
      </c>
      <c r="G427" s="322">
        <v>15132918.43</v>
      </c>
      <c r="H427" s="322">
        <v>0</v>
      </c>
      <c r="I427" s="322">
        <v>939733073.38999987</v>
      </c>
    </row>
    <row r="428" spans="1:9" x14ac:dyDescent="0.2">
      <c r="A428" s="153" t="s">
        <v>1580</v>
      </c>
      <c r="C428" s="322">
        <v>453038715.88</v>
      </c>
      <c r="D428" s="322">
        <v>106016889.84</v>
      </c>
      <c r="E428" s="322">
        <v>1231510752.4000001</v>
      </c>
      <c r="F428" s="322">
        <v>52128579.149999902</v>
      </c>
      <c r="G428" s="322">
        <v>38288471.349999897</v>
      </c>
      <c r="H428" s="322">
        <v>0</v>
      </c>
      <c r="I428" s="322">
        <v>1880983408.6199999</v>
      </c>
    </row>
    <row r="429" spans="1:9" x14ac:dyDescent="0.2">
      <c r="A429" s="153" t="s">
        <v>1581</v>
      </c>
      <c r="C429" s="322">
        <v>904832984.63000095</v>
      </c>
      <c r="D429" s="322">
        <v>213909458.63</v>
      </c>
      <c r="E429" s="322">
        <v>2822313730.7800002</v>
      </c>
      <c r="F429" s="322">
        <v>102125470.63</v>
      </c>
      <c r="G429" s="322">
        <v>73706144.9799999</v>
      </c>
      <c r="H429" s="322">
        <v>0</v>
      </c>
      <c r="I429" s="322">
        <v>4116887789.650001</v>
      </c>
    </row>
    <row r="430" spans="1:9" x14ac:dyDescent="0.2">
      <c r="A430" s="153" t="s">
        <v>1582</v>
      </c>
      <c r="C430" s="322">
        <v>1211553062.78</v>
      </c>
      <c r="D430" s="322">
        <v>391479719.28999901</v>
      </c>
      <c r="E430" s="322">
        <v>4286409955.9400101</v>
      </c>
      <c r="F430" s="322">
        <v>184459521.21000001</v>
      </c>
      <c r="G430" s="322">
        <v>179136565.16</v>
      </c>
      <c r="H430" s="322">
        <v>0</v>
      </c>
      <c r="I430" s="322">
        <v>6253038824.3800087</v>
      </c>
    </row>
    <row r="431" spans="1:9" x14ac:dyDescent="0.2">
      <c r="A431" s="153" t="s">
        <v>1583</v>
      </c>
      <c r="C431" s="322">
        <v>436018831.44</v>
      </c>
      <c r="D431" s="322">
        <v>298541346.82999998</v>
      </c>
      <c r="E431" s="322">
        <v>1665185272.03</v>
      </c>
      <c r="F431" s="322">
        <v>163793065.55000001</v>
      </c>
      <c r="G431" s="322">
        <v>135245271.13</v>
      </c>
      <c r="H431" s="322">
        <v>0</v>
      </c>
      <c r="I431" s="322">
        <v>2698783786.9800005</v>
      </c>
    </row>
    <row r="432" spans="1:9" x14ac:dyDescent="0.2">
      <c r="A432" s="153" t="s">
        <v>1584</v>
      </c>
      <c r="C432" s="322">
        <v>375299210.99000001</v>
      </c>
      <c r="D432" s="322">
        <v>341521187.52999902</v>
      </c>
      <c r="E432" s="322">
        <v>1303782642.45</v>
      </c>
      <c r="F432" s="322">
        <v>265926960.09999999</v>
      </c>
      <c r="G432" s="322">
        <v>163669204.94</v>
      </c>
      <c r="H432" s="322">
        <v>0</v>
      </c>
      <c r="I432" s="322">
        <v>2450199206.0099993</v>
      </c>
    </row>
    <row r="433" spans="1:9" x14ac:dyDescent="0.2">
      <c r="A433" s="153" t="s">
        <v>1585</v>
      </c>
      <c r="B433" s="155"/>
      <c r="C433" s="322">
        <v>266629625.77000001</v>
      </c>
      <c r="D433" s="322">
        <v>426000515.21999902</v>
      </c>
      <c r="E433" s="322">
        <v>960438696.93999898</v>
      </c>
      <c r="F433" s="322">
        <v>384871278.13</v>
      </c>
      <c r="G433" s="322">
        <v>178979212.68000001</v>
      </c>
      <c r="H433" s="322">
        <v>0</v>
      </c>
      <c r="I433" s="322">
        <v>2216919328.7399979</v>
      </c>
    </row>
    <row r="434" spans="1:9" x14ac:dyDescent="0.2">
      <c r="A434" s="153" t="s">
        <v>1586</v>
      </c>
      <c r="C434" s="322">
        <v>79274289.469999999</v>
      </c>
      <c r="D434" s="322">
        <v>548994824.07000005</v>
      </c>
      <c r="E434" s="322">
        <v>454936662.01999998</v>
      </c>
      <c r="F434" s="322">
        <v>309110795.00999999</v>
      </c>
      <c r="G434" s="322">
        <v>190922151.22</v>
      </c>
      <c r="H434" s="322">
        <v>0</v>
      </c>
      <c r="I434" s="322">
        <v>1583238721.79</v>
      </c>
    </row>
    <row r="435" spans="1:9" x14ac:dyDescent="0.2">
      <c r="A435" s="153" t="s">
        <v>1587</v>
      </c>
      <c r="C435" s="322">
        <v>14738977.9</v>
      </c>
      <c r="D435" s="322">
        <v>602857086.82000005</v>
      </c>
      <c r="E435" s="322">
        <v>110367728.68000001</v>
      </c>
      <c r="F435" s="322">
        <v>39093785.549999997</v>
      </c>
      <c r="G435" s="322">
        <v>120679061.23999999</v>
      </c>
      <c r="H435" s="322">
        <v>0</v>
      </c>
      <c r="I435" s="322">
        <v>887736640.19000006</v>
      </c>
    </row>
    <row r="436" spans="1:9" x14ac:dyDescent="0.2">
      <c r="A436" s="153" t="s">
        <v>1588</v>
      </c>
      <c r="C436" s="322">
        <v>2608564.1</v>
      </c>
      <c r="D436" s="322">
        <v>534331030.58999997</v>
      </c>
      <c r="E436" s="322">
        <v>26617798.41</v>
      </c>
      <c r="F436" s="322">
        <v>1549961.11</v>
      </c>
      <c r="G436" s="322">
        <v>89805977.569999993</v>
      </c>
      <c r="H436" s="322">
        <v>0</v>
      </c>
      <c r="I436" s="322">
        <v>654913331.77999997</v>
      </c>
    </row>
    <row r="437" spans="1:9" x14ac:dyDescent="0.2">
      <c r="A437" s="153" t="s">
        <v>1589</v>
      </c>
      <c r="C437" s="323">
        <v>9552934.3800000008</v>
      </c>
      <c r="D437" s="323">
        <v>90589880.539999902</v>
      </c>
      <c r="E437" s="323">
        <v>17898532.899999999</v>
      </c>
      <c r="F437" s="323">
        <v>0</v>
      </c>
      <c r="G437" s="323">
        <v>6288585.7199999997</v>
      </c>
      <c r="H437" s="323">
        <v>0</v>
      </c>
      <c r="I437" s="323">
        <v>124329933.5399999</v>
      </c>
    </row>
    <row r="438" spans="1:9" x14ac:dyDescent="0.2">
      <c r="A438" s="153" t="s">
        <v>94</v>
      </c>
      <c r="C438" s="263">
        <v>3978878977.7200012</v>
      </c>
      <c r="D438" s="263">
        <v>3609327862.2899976</v>
      </c>
      <c r="E438" s="263">
        <v>13492738016.35001</v>
      </c>
      <c r="F438" s="263">
        <v>1533965624.2899997</v>
      </c>
      <c r="G438" s="263">
        <v>1191853564.4199998</v>
      </c>
      <c r="H438" s="263">
        <v>0</v>
      </c>
      <c r="I438" s="263">
        <v>23806764045.070007</v>
      </c>
    </row>
    <row r="439" spans="1:9" x14ac:dyDescent="0.2">
      <c r="C439" s="263"/>
      <c r="D439" s="263"/>
      <c r="E439" s="263"/>
      <c r="F439" s="263"/>
      <c r="G439" s="263"/>
      <c r="H439" s="263"/>
      <c r="I439" s="263"/>
    </row>
    <row r="440" spans="1:9" x14ac:dyDescent="0.2">
      <c r="C440" s="263"/>
      <c r="D440" s="263"/>
      <c r="E440" s="263"/>
      <c r="F440" s="263"/>
      <c r="G440" s="263"/>
      <c r="H440" s="263"/>
      <c r="I440" s="263"/>
    </row>
    <row r="441" spans="1:9" x14ac:dyDescent="0.2">
      <c r="C441" s="263"/>
      <c r="D441" s="263"/>
      <c r="E441" s="263"/>
      <c r="F441" s="263"/>
      <c r="G441" s="263"/>
      <c r="H441" s="263"/>
      <c r="I441" s="263"/>
    </row>
    <row r="442" spans="1:9" x14ac:dyDescent="0.2">
      <c r="A442" s="155" t="s">
        <v>1571</v>
      </c>
      <c r="C442" s="263"/>
      <c r="D442" s="263"/>
      <c r="E442" s="263"/>
      <c r="F442" s="263"/>
      <c r="G442" s="263"/>
      <c r="H442" s="263"/>
      <c r="I442" s="263"/>
    </row>
    <row r="443" spans="1:9" x14ac:dyDescent="0.2">
      <c r="A443" s="155" t="s">
        <v>1590</v>
      </c>
    </row>
    <row r="444" spans="1:9" s="186" customFormat="1" x14ac:dyDescent="0.2">
      <c r="A444" s="242" t="s">
        <v>1573</v>
      </c>
      <c r="B444" s="153"/>
      <c r="C444" s="313" t="s">
        <v>1574</v>
      </c>
      <c r="D444" s="313" t="s">
        <v>1575</v>
      </c>
      <c r="E444" s="313" t="s">
        <v>1576</v>
      </c>
      <c r="F444" s="313" t="s">
        <v>1577</v>
      </c>
      <c r="G444" s="313" t="s">
        <v>1578</v>
      </c>
      <c r="H444" s="313" t="s">
        <v>92</v>
      </c>
      <c r="I444" s="313" t="s">
        <v>94</v>
      </c>
    </row>
    <row r="445" spans="1:9" x14ac:dyDescent="0.2">
      <c r="A445" s="153" t="s">
        <v>1579</v>
      </c>
      <c r="C445" s="322">
        <v>0</v>
      </c>
      <c r="D445" s="322">
        <v>39978.910000000003</v>
      </c>
      <c r="E445" s="322">
        <v>310391.11</v>
      </c>
      <c r="F445" s="322">
        <v>58773.57</v>
      </c>
      <c r="G445" s="322">
        <v>17387.060000000001</v>
      </c>
      <c r="H445" s="322">
        <v>0</v>
      </c>
      <c r="I445" s="263">
        <v>426530.65</v>
      </c>
    </row>
    <row r="446" spans="1:9" x14ac:dyDescent="0.2">
      <c r="A446" s="153" t="s">
        <v>1580</v>
      </c>
      <c r="C446" s="322">
        <v>286871.67999999999</v>
      </c>
      <c r="D446" s="322">
        <v>65431.56</v>
      </c>
      <c r="E446" s="322">
        <v>1109438.9099999999</v>
      </c>
      <c r="F446" s="322">
        <v>37217.58</v>
      </c>
      <c r="G446" s="322">
        <v>194370.14</v>
      </c>
      <c r="H446" s="322">
        <v>0</v>
      </c>
      <c r="I446" s="263">
        <v>1693329.87</v>
      </c>
    </row>
    <row r="447" spans="1:9" x14ac:dyDescent="0.2">
      <c r="A447" s="153" t="s">
        <v>1581</v>
      </c>
      <c r="C447" s="322">
        <v>2847468.04</v>
      </c>
      <c r="D447" s="322">
        <v>722543.28</v>
      </c>
      <c r="E447" s="322">
        <v>3309584.8</v>
      </c>
      <c r="F447" s="322">
        <v>0</v>
      </c>
      <c r="G447" s="322">
        <v>199717.37</v>
      </c>
      <c r="H447" s="322">
        <v>0</v>
      </c>
      <c r="I447" s="263">
        <v>7079313.4900000002</v>
      </c>
    </row>
    <row r="448" spans="1:9" x14ac:dyDescent="0.2">
      <c r="A448" s="153" t="s">
        <v>1582</v>
      </c>
      <c r="C448" s="322">
        <v>5295337.62</v>
      </c>
      <c r="D448" s="322">
        <v>1665455.37</v>
      </c>
      <c r="E448" s="322">
        <v>7217250.2800000003</v>
      </c>
      <c r="F448" s="322">
        <v>262397.76</v>
      </c>
      <c r="G448" s="322">
        <v>1238057.53</v>
      </c>
      <c r="H448" s="322">
        <v>0</v>
      </c>
      <c r="I448" s="263">
        <v>15678498.559999999</v>
      </c>
    </row>
    <row r="449" spans="1:9" x14ac:dyDescent="0.2">
      <c r="A449" s="153" t="s">
        <v>1583</v>
      </c>
      <c r="C449" s="322">
        <v>1572007.85</v>
      </c>
      <c r="D449" s="322">
        <v>404046.11</v>
      </c>
      <c r="E449" s="322">
        <v>2713400.32</v>
      </c>
      <c r="F449" s="322">
        <v>522816.87</v>
      </c>
      <c r="G449" s="322">
        <v>810807.57</v>
      </c>
      <c r="H449" s="322">
        <v>0</v>
      </c>
      <c r="I449" s="263">
        <v>6023078.7199999997</v>
      </c>
    </row>
    <row r="450" spans="1:9" x14ac:dyDescent="0.2">
      <c r="A450" s="153" t="s">
        <v>1584</v>
      </c>
      <c r="C450" s="322">
        <v>1627574.56</v>
      </c>
      <c r="D450" s="322">
        <v>531336.87</v>
      </c>
      <c r="E450" s="322">
        <v>1685985.46</v>
      </c>
      <c r="F450" s="322">
        <v>2504700.5099999998</v>
      </c>
      <c r="G450" s="322">
        <v>441916.35</v>
      </c>
      <c r="H450" s="322">
        <v>0</v>
      </c>
      <c r="I450" s="263">
        <v>6791513.75</v>
      </c>
    </row>
    <row r="451" spans="1:9" x14ac:dyDescent="0.2">
      <c r="A451" s="153" t="s">
        <v>1585</v>
      </c>
      <c r="B451" s="155"/>
      <c r="C451" s="322">
        <v>1795550.09</v>
      </c>
      <c r="D451" s="322">
        <v>1554752.89</v>
      </c>
      <c r="E451" s="322">
        <v>1543212.9</v>
      </c>
      <c r="F451" s="322">
        <v>1818145.03</v>
      </c>
      <c r="G451" s="322">
        <v>395322.31</v>
      </c>
      <c r="H451" s="322">
        <v>0</v>
      </c>
      <c r="I451" s="263">
        <v>7106983.2199999997</v>
      </c>
    </row>
    <row r="452" spans="1:9" x14ac:dyDescent="0.2">
      <c r="A452" s="153" t="s">
        <v>1586</v>
      </c>
      <c r="C452" s="322">
        <v>0</v>
      </c>
      <c r="D452" s="322">
        <v>1053580.27</v>
      </c>
      <c r="E452" s="322">
        <v>2336255.31</v>
      </c>
      <c r="F452" s="322">
        <v>1393140.73</v>
      </c>
      <c r="G452" s="322">
        <v>532112.63</v>
      </c>
      <c r="H452" s="322">
        <v>0</v>
      </c>
      <c r="I452" s="263">
        <v>5315088.9400000004</v>
      </c>
    </row>
    <row r="453" spans="1:9" x14ac:dyDescent="0.2">
      <c r="A453" s="153" t="s">
        <v>1587</v>
      </c>
      <c r="C453" s="322">
        <v>0</v>
      </c>
      <c r="D453" s="322">
        <v>827773.5</v>
      </c>
      <c r="E453" s="322">
        <v>1455886.55</v>
      </c>
      <c r="F453" s="322">
        <v>177980.66</v>
      </c>
      <c r="G453" s="322">
        <v>0</v>
      </c>
      <c r="H453" s="322">
        <v>0</v>
      </c>
      <c r="I453" s="263">
        <v>2461640.71</v>
      </c>
    </row>
    <row r="454" spans="1:9" x14ac:dyDescent="0.2">
      <c r="A454" s="153" t="s">
        <v>1588</v>
      </c>
      <c r="C454" s="322">
        <v>0</v>
      </c>
      <c r="D454" s="322">
        <v>2208740.2999999998</v>
      </c>
      <c r="E454" s="322">
        <v>0</v>
      </c>
      <c r="F454" s="322">
        <v>0</v>
      </c>
      <c r="G454" s="322">
        <v>658346.52</v>
      </c>
      <c r="H454" s="322">
        <v>0</v>
      </c>
      <c r="I454" s="263">
        <v>2867086.82</v>
      </c>
    </row>
    <row r="455" spans="1:9" x14ac:dyDescent="0.2">
      <c r="A455" s="153" t="s">
        <v>1589</v>
      </c>
      <c r="C455" s="323">
        <v>0</v>
      </c>
      <c r="D455" s="323">
        <v>925639.12</v>
      </c>
      <c r="E455" s="323">
        <v>0</v>
      </c>
      <c r="F455" s="323">
        <v>0</v>
      </c>
      <c r="G455" s="323">
        <v>0</v>
      </c>
      <c r="H455" s="323">
        <v>0</v>
      </c>
      <c r="I455" s="323">
        <v>925639.12</v>
      </c>
    </row>
    <row r="456" spans="1:9" x14ac:dyDescent="0.2">
      <c r="A456" s="153" t="s">
        <v>94</v>
      </c>
      <c r="C456" s="263">
        <v>13424809.84</v>
      </c>
      <c r="D456" s="263">
        <v>9999278.1799999978</v>
      </c>
      <c r="E456" s="263">
        <v>21681405.640000001</v>
      </c>
      <c r="F456" s="263">
        <v>6775172.7100000009</v>
      </c>
      <c r="G456" s="263">
        <v>4488037.4800000004</v>
      </c>
      <c r="H456" s="263">
        <v>0</v>
      </c>
      <c r="I456" s="263">
        <v>56368703.849999994</v>
      </c>
    </row>
    <row r="457" spans="1:9" x14ac:dyDescent="0.2">
      <c r="C457" s="263"/>
      <c r="D457" s="263"/>
      <c r="E457" s="263"/>
      <c r="F457" s="263"/>
      <c r="G457" s="263"/>
      <c r="H457" s="263"/>
      <c r="I457" s="263"/>
    </row>
    <row r="458" spans="1:9" x14ac:dyDescent="0.2">
      <c r="A458" s="155" t="s">
        <v>1571</v>
      </c>
      <c r="C458" s="263"/>
      <c r="D458" s="263"/>
      <c r="E458" s="263"/>
      <c r="F458" s="263"/>
      <c r="G458" s="263"/>
      <c r="H458" s="263"/>
      <c r="I458" s="263"/>
    </row>
    <row r="459" spans="1:9" x14ac:dyDescent="0.2">
      <c r="A459" s="155" t="s">
        <v>1591</v>
      </c>
    </row>
    <row r="460" spans="1:9" s="186" customFormat="1" x14ac:dyDescent="0.2">
      <c r="A460" s="242" t="s">
        <v>1573</v>
      </c>
      <c r="B460" s="153"/>
      <c r="C460" s="313" t="s">
        <v>1574</v>
      </c>
      <c r="D460" s="313" t="s">
        <v>1575</v>
      </c>
      <c r="E460" s="313" t="s">
        <v>1576</v>
      </c>
      <c r="F460" s="313" t="s">
        <v>1577</v>
      </c>
      <c r="G460" s="313" t="s">
        <v>1578</v>
      </c>
      <c r="H460" s="313" t="s">
        <v>92</v>
      </c>
      <c r="I460" s="313" t="s">
        <v>94</v>
      </c>
    </row>
    <row r="461" spans="1:9" x14ac:dyDescent="0.2">
      <c r="A461" s="153" t="s">
        <v>1579</v>
      </c>
      <c r="C461" s="322">
        <v>0</v>
      </c>
      <c r="D461" s="322">
        <v>44024.34</v>
      </c>
      <c r="E461" s="322">
        <v>203198.32</v>
      </c>
      <c r="F461" s="322">
        <v>0</v>
      </c>
      <c r="G461" s="322">
        <v>0</v>
      </c>
      <c r="H461" s="322">
        <v>0</v>
      </c>
      <c r="I461" s="263">
        <v>247222.66</v>
      </c>
    </row>
    <row r="462" spans="1:9" x14ac:dyDescent="0.2">
      <c r="A462" s="153" t="s">
        <v>1580</v>
      </c>
      <c r="C462" s="322">
        <v>0</v>
      </c>
      <c r="D462" s="322">
        <v>105205.67</v>
      </c>
      <c r="E462" s="322">
        <v>0</v>
      </c>
      <c r="F462" s="322">
        <v>0</v>
      </c>
      <c r="G462" s="322">
        <v>0</v>
      </c>
      <c r="H462" s="322">
        <v>0</v>
      </c>
      <c r="I462" s="263">
        <v>105205.67</v>
      </c>
    </row>
    <row r="463" spans="1:9" x14ac:dyDescent="0.2">
      <c r="A463" s="153" t="s">
        <v>1581</v>
      </c>
      <c r="C463" s="322">
        <v>567388.93999999994</v>
      </c>
      <c r="D463" s="322">
        <v>0</v>
      </c>
      <c r="E463" s="322">
        <v>1565284.2</v>
      </c>
      <c r="F463" s="322">
        <v>211893.43</v>
      </c>
      <c r="G463" s="322">
        <v>0</v>
      </c>
      <c r="H463" s="322">
        <v>0</v>
      </c>
      <c r="I463" s="263">
        <v>2344566.5699999998</v>
      </c>
    </row>
    <row r="464" spans="1:9" x14ac:dyDescent="0.2">
      <c r="A464" s="153" t="s">
        <v>1582</v>
      </c>
      <c r="C464" s="322">
        <v>1220093.8899999999</v>
      </c>
      <c r="D464" s="322">
        <v>251216.83</v>
      </c>
      <c r="E464" s="322">
        <v>1194679.8400000001</v>
      </c>
      <c r="F464" s="322">
        <v>175712.92</v>
      </c>
      <c r="G464" s="322">
        <v>451658.42</v>
      </c>
      <c r="H464" s="322">
        <v>0</v>
      </c>
      <c r="I464" s="263">
        <v>3293361.9</v>
      </c>
    </row>
    <row r="465" spans="1:9" x14ac:dyDescent="0.2">
      <c r="A465" s="153" t="s">
        <v>1583</v>
      </c>
      <c r="C465" s="322">
        <v>0</v>
      </c>
      <c r="D465" s="322">
        <v>401634.2</v>
      </c>
      <c r="E465" s="322">
        <v>529413.93999999994</v>
      </c>
      <c r="F465" s="322">
        <v>134971.26999999999</v>
      </c>
      <c r="G465" s="322">
        <v>453154.34</v>
      </c>
      <c r="H465" s="322">
        <v>0</v>
      </c>
      <c r="I465" s="263">
        <v>1519173.75</v>
      </c>
    </row>
    <row r="466" spans="1:9" x14ac:dyDescent="0.2">
      <c r="A466" s="153" t="s">
        <v>1584</v>
      </c>
      <c r="C466" s="322">
        <v>0</v>
      </c>
      <c r="D466" s="322">
        <v>0</v>
      </c>
      <c r="E466" s="322">
        <v>466373.84</v>
      </c>
      <c r="F466" s="322">
        <v>391332.06</v>
      </c>
      <c r="G466" s="322">
        <v>302489.28000000003</v>
      </c>
      <c r="H466" s="322">
        <v>0</v>
      </c>
      <c r="I466" s="263">
        <v>1160195.1800000002</v>
      </c>
    </row>
    <row r="467" spans="1:9" x14ac:dyDescent="0.2">
      <c r="A467" s="153" t="s">
        <v>1585</v>
      </c>
      <c r="B467" s="155"/>
      <c r="C467" s="322">
        <v>963366.35</v>
      </c>
      <c r="D467" s="322">
        <v>195147.72</v>
      </c>
      <c r="E467" s="322">
        <v>938747.88</v>
      </c>
      <c r="F467" s="322">
        <v>501390.2</v>
      </c>
      <c r="G467" s="322">
        <v>219509.3</v>
      </c>
      <c r="H467" s="322">
        <v>0</v>
      </c>
      <c r="I467" s="263">
        <v>2818161.45</v>
      </c>
    </row>
    <row r="468" spans="1:9" x14ac:dyDescent="0.2">
      <c r="A468" s="153" t="s">
        <v>1586</v>
      </c>
      <c r="C468" s="322">
        <v>199167.88</v>
      </c>
      <c r="D468" s="322">
        <v>765048.06</v>
      </c>
      <c r="E468" s="322">
        <v>1087103.99</v>
      </c>
      <c r="F468" s="322">
        <v>747820.65</v>
      </c>
      <c r="G468" s="322">
        <v>314173.43</v>
      </c>
      <c r="H468" s="322">
        <v>0</v>
      </c>
      <c r="I468" s="263">
        <v>3113314.0100000002</v>
      </c>
    </row>
    <row r="469" spans="1:9" x14ac:dyDescent="0.2">
      <c r="A469" s="153" t="s">
        <v>1587</v>
      </c>
      <c r="C469" s="322">
        <v>0</v>
      </c>
      <c r="D469" s="322">
        <v>825286.61</v>
      </c>
      <c r="E469" s="322">
        <v>0</v>
      </c>
      <c r="F469" s="322">
        <v>130230.08</v>
      </c>
      <c r="G469" s="322">
        <v>179199.96</v>
      </c>
      <c r="H469" s="322">
        <v>0</v>
      </c>
      <c r="I469" s="263">
        <v>1134716.6499999999</v>
      </c>
    </row>
    <row r="470" spans="1:9" x14ac:dyDescent="0.2">
      <c r="A470" s="153" t="s">
        <v>1588</v>
      </c>
      <c r="C470" s="322">
        <v>0</v>
      </c>
      <c r="D470" s="322">
        <v>371075.56</v>
      </c>
      <c r="E470" s="322">
        <v>0</v>
      </c>
      <c r="F470" s="322">
        <v>0</v>
      </c>
      <c r="G470" s="322">
        <v>854291.01</v>
      </c>
      <c r="H470" s="322">
        <v>0</v>
      </c>
      <c r="I470" s="263">
        <v>1225366.57</v>
      </c>
    </row>
    <row r="471" spans="1:9" x14ac:dyDescent="0.2">
      <c r="A471" s="153" t="s">
        <v>1589</v>
      </c>
      <c r="C471" s="323">
        <v>0</v>
      </c>
      <c r="D471" s="323">
        <v>362894.91</v>
      </c>
      <c r="E471" s="323">
        <v>0</v>
      </c>
      <c r="F471" s="323">
        <v>0</v>
      </c>
      <c r="G471" s="323">
        <v>0</v>
      </c>
      <c r="H471" s="323">
        <v>0</v>
      </c>
      <c r="I471" s="323">
        <v>362894.91</v>
      </c>
    </row>
    <row r="472" spans="1:9" x14ac:dyDescent="0.2">
      <c r="A472" s="153" t="s">
        <v>94</v>
      </c>
      <c r="C472" s="263">
        <v>2950017.0599999996</v>
      </c>
      <c r="D472" s="263">
        <v>3321533.9000000004</v>
      </c>
      <c r="E472" s="263">
        <v>5984802.0100000007</v>
      </c>
      <c r="F472" s="263">
        <v>2293350.61</v>
      </c>
      <c r="G472" s="263">
        <v>2774475.74</v>
      </c>
      <c r="H472" s="263">
        <v>0</v>
      </c>
      <c r="I472" s="263">
        <v>17324179.32</v>
      </c>
    </row>
    <row r="473" spans="1:9" x14ac:dyDescent="0.2">
      <c r="C473" s="322"/>
      <c r="D473" s="322"/>
      <c r="E473" s="322"/>
      <c r="F473" s="322"/>
      <c r="G473" s="322"/>
      <c r="H473" s="322"/>
      <c r="I473" s="322"/>
    </row>
    <row r="474" spans="1:9" x14ac:dyDescent="0.2">
      <c r="A474" s="155" t="s">
        <v>1571</v>
      </c>
    </row>
    <row r="475" spans="1:9" x14ac:dyDescent="0.2">
      <c r="A475" s="155" t="s">
        <v>1592</v>
      </c>
    </row>
    <row r="476" spans="1:9" s="186" customFormat="1" x14ac:dyDescent="0.2">
      <c r="A476" s="242" t="s">
        <v>1573</v>
      </c>
      <c r="B476" s="153"/>
      <c r="C476" s="313" t="s">
        <v>1574</v>
      </c>
      <c r="D476" s="313" t="s">
        <v>1575</v>
      </c>
      <c r="E476" s="313" t="s">
        <v>1576</v>
      </c>
      <c r="F476" s="313" t="s">
        <v>1577</v>
      </c>
      <c r="G476" s="313" t="s">
        <v>1578</v>
      </c>
      <c r="H476" s="313" t="s">
        <v>92</v>
      </c>
      <c r="I476" s="313" t="s">
        <v>94</v>
      </c>
    </row>
    <row r="477" spans="1:9" x14ac:dyDescent="0.2">
      <c r="A477" s="153" t="s">
        <v>1579</v>
      </c>
      <c r="C477" s="322">
        <v>0</v>
      </c>
      <c r="D477" s="322">
        <v>40338.67</v>
      </c>
      <c r="E477" s="322">
        <v>75999.47</v>
      </c>
      <c r="F477" s="322">
        <v>128912.93</v>
      </c>
      <c r="G477" s="322">
        <v>43279.53</v>
      </c>
      <c r="H477" s="322">
        <v>0</v>
      </c>
      <c r="I477" s="263">
        <v>288530.59999999998</v>
      </c>
    </row>
    <row r="478" spans="1:9" x14ac:dyDescent="0.2">
      <c r="A478" s="153" t="s">
        <v>1580</v>
      </c>
      <c r="C478" s="322">
        <v>0</v>
      </c>
      <c r="D478" s="322">
        <v>79595.97</v>
      </c>
      <c r="E478" s="322">
        <v>490024.86</v>
      </c>
      <c r="F478" s="322">
        <v>383000.57</v>
      </c>
      <c r="G478" s="322">
        <v>180246.86</v>
      </c>
      <c r="H478" s="322">
        <v>0</v>
      </c>
      <c r="I478" s="263">
        <v>1132868.2599999998</v>
      </c>
    </row>
    <row r="479" spans="1:9" x14ac:dyDescent="0.2">
      <c r="A479" s="153" t="s">
        <v>1581</v>
      </c>
      <c r="C479" s="322">
        <v>0</v>
      </c>
      <c r="D479" s="322">
        <v>787968.77</v>
      </c>
      <c r="E479" s="322">
        <v>2234230.9700000002</v>
      </c>
      <c r="F479" s="322">
        <v>485629.95</v>
      </c>
      <c r="G479" s="322">
        <v>219346.19</v>
      </c>
      <c r="H479" s="322">
        <v>0</v>
      </c>
      <c r="I479" s="263">
        <v>3727175.8800000004</v>
      </c>
    </row>
    <row r="480" spans="1:9" x14ac:dyDescent="0.2">
      <c r="A480" s="153" t="s">
        <v>1582</v>
      </c>
      <c r="C480" s="322">
        <v>2140559.0499999998</v>
      </c>
      <c r="D480" s="322">
        <v>1736613.11</v>
      </c>
      <c r="E480" s="322">
        <v>4243948.34</v>
      </c>
      <c r="F480" s="322">
        <v>2052261.43</v>
      </c>
      <c r="G480" s="322">
        <v>1015912.95</v>
      </c>
      <c r="H480" s="322">
        <v>0</v>
      </c>
      <c r="I480" s="263">
        <v>11189294.879999999</v>
      </c>
    </row>
    <row r="481" spans="1:13" x14ac:dyDescent="0.2">
      <c r="A481" s="153" t="s">
        <v>1583</v>
      </c>
      <c r="C481" s="322">
        <v>1723529.16</v>
      </c>
      <c r="D481" s="322">
        <v>1307216.01</v>
      </c>
      <c r="E481" s="322">
        <v>2470576.83</v>
      </c>
      <c r="F481" s="322">
        <v>219146.1</v>
      </c>
      <c r="G481" s="322">
        <v>475984.46</v>
      </c>
      <c r="H481" s="322">
        <v>0</v>
      </c>
      <c r="I481" s="263">
        <v>6196452.5599999996</v>
      </c>
    </row>
    <row r="482" spans="1:13" x14ac:dyDescent="0.2">
      <c r="A482" s="153" t="s">
        <v>1584</v>
      </c>
      <c r="C482" s="322">
        <v>534643.42000000004</v>
      </c>
      <c r="D482" s="322">
        <v>944949.75</v>
      </c>
      <c r="E482" s="322">
        <v>1970028.4</v>
      </c>
      <c r="F482" s="322">
        <v>2234690.33</v>
      </c>
      <c r="G482" s="322">
        <v>437386.23</v>
      </c>
      <c r="H482" s="322">
        <v>0</v>
      </c>
      <c r="I482" s="263">
        <v>6121698.1300000008</v>
      </c>
    </row>
    <row r="483" spans="1:13" x14ac:dyDescent="0.2">
      <c r="A483" s="153" t="s">
        <v>1585</v>
      </c>
      <c r="B483" s="155"/>
      <c r="C483" s="322">
        <v>2028092.71</v>
      </c>
      <c r="D483" s="322">
        <v>1262534.51</v>
      </c>
      <c r="E483" s="322">
        <v>1331418.1499999999</v>
      </c>
      <c r="F483" s="322">
        <v>3036104.19</v>
      </c>
      <c r="G483" s="322">
        <v>385883.81</v>
      </c>
      <c r="H483" s="322">
        <v>0</v>
      </c>
      <c r="I483" s="263">
        <v>8044033.3699999982</v>
      </c>
    </row>
    <row r="484" spans="1:13" x14ac:dyDescent="0.2">
      <c r="A484" s="153" t="s">
        <v>1586</v>
      </c>
      <c r="C484" s="322">
        <v>0</v>
      </c>
      <c r="D484" s="322">
        <v>2011648.41</v>
      </c>
      <c r="E484" s="322">
        <v>1675404.55</v>
      </c>
      <c r="F484" s="322">
        <v>3409719.8</v>
      </c>
      <c r="G484" s="322">
        <v>657277.31000000006</v>
      </c>
      <c r="H484" s="322">
        <v>0</v>
      </c>
      <c r="I484" s="263">
        <v>7754050.0700000003</v>
      </c>
    </row>
    <row r="485" spans="1:13" x14ac:dyDescent="0.2">
      <c r="A485" s="153" t="s">
        <v>1587</v>
      </c>
      <c r="C485" s="322">
        <v>0</v>
      </c>
      <c r="D485" s="322">
        <v>1707726.96</v>
      </c>
      <c r="E485" s="322">
        <v>0</v>
      </c>
      <c r="F485" s="322">
        <v>714324.21</v>
      </c>
      <c r="G485" s="322">
        <v>645704.61</v>
      </c>
      <c r="H485" s="322">
        <v>0</v>
      </c>
      <c r="I485" s="263">
        <v>3067755.78</v>
      </c>
    </row>
    <row r="486" spans="1:13" x14ac:dyDescent="0.2">
      <c r="A486" s="153" t="s">
        <v>1588</v>
      </c>
      <c r="C486" s="322">
        <v>0</v>
      </c>
      <c r="D486" s="322">
        <v>1532255.4</v>
      </c>
      <c r="E486" s="322">
        <v>0</v>
      </c>
      <c r="F486" s="322">
        <v>430967.2</v>
      </c>
      <c r="G486" s="322">
        <v>660933.99</v>
      </c>
      <c r="H486" s="322">
        <v>0</v>
      </c>
      <c r="I486" s="263">
        <v>2624156.59</v>
      </c>
    </row>
    <row r="487" spans="1:13" x14ac:dyDescent="0.2">
      <c r="A487" s="153" t="s">
        <v>1589</v>
      </c>
      <c r="C487" s="323">
        <v>0</v>
      </c>
      <c r="D487" s="323">
        <v>1093946.01</v>
      </c>
      <c r="E487" s="323">
        <v>0</v>
      </c>
      <c r="F487" s="323">
        <v>0</v>
      </c>
      <c r="G487" s="323">
        <v>248630.38</v>
      </c>
      <c r="H487" s="323">
        <v>0</v>
      </c>
      <c r="I487" s="323">
        <v>1342576.3900000001</v>
      </c>
    </row>
    <row r="488" spans="1:13" x14ac:dyDescent="0.2">
      <c r="A488" s="153" t="s">
        <v>94</v>
      </c>
      <c r="C488" s="263">
        <v>6426824.3399999999</v>
      </c>
      <c r="D488" s="263">
        <v>12504793.57</v>
      </c>
      <c r="E488" s="263">
        <v>14491631.570000002</v>
      </c>
      <c r="F488" s="263">
        <v>13094756.710000001</v>
      </c>
      <c r="G488" s="263">
        <v>4970586.3199999994</v>
      </c>
      <c r="H488" s="263">
        <v>0</v>
      </c>
      <c r="I488" s="263">
        <v>51488592.510000005</v>
      </c>
      <c r="M488" s="269"/>
    </row>
    <row r="489" spans="1:13" ht="13.5" thickBot="1" x14ac:dyDescent="0.25">
      <c r="A489" s="155" t="s">
        <v>94</v>
      </c>
      <c r="C489" s="318">
        <v>4001680628.9600015</v>
      </c>
      <c r="D489" s="318">
        <v>3635153467.9399977</v>
      </c>
      <c r="E489" s="318">
        <v>13534895855.570009</v>
      </c>
      <c r="F489" s="318">
        <v>1556128904.3199997</v>
      </c>
      <c r="G489" s="318">
        <v>1204086663.9599998</v>
      </c>
      <c r="H489" s="318">
        <v>0</v>
      </c>
      <c r="I489" s="318">
        <v>23931945520.750004</v>
      </c>
    </row>
    <row r="490" spans="1:13" ht="9" customHeight="1" thickTop="1" x14ac:dyDescent="0.2">
      <c r="C490" s="324"/>
      <c r="D490" s="324"/>
      <c r="E490" s="324"/>
      <c r="F490" s="324"/>
      <c r="G490" s="324"/>
      <c r="H490" s="324"/>
      <c r="I490" s="324"/>
    </row>
    <row r="491" spans="1:13" ht="7.5" customHeight="1" x14ac:dyDescent="0.2"/>
    <row r="492" spans="1:13" x14ac:dyDescent="0.2">
      <c r="A492" s="306" t="s">
        <v>1593</v>
      </c>
      <c r="B492" s="306"/>
      <c r="C492" s="306"/>
      <c r="D492" s="306"/>
      <c r="E492" s="306"/>
      <c r="F492" s="306"/>
      <c r="G492" s="306"/>
      <c r="H492" s="306"/>
      <c r="I492" s="306"/>
    </row>
    <row r="493" spans="1:13" x14ac:dyDescent="0.2">
      <c r="A493" s="153" t="s">
        <v>1570</v>
      </c>
    </row>
    <row r="494" spans="1:13" ht="9" customHeight="1" x14ac:dyDescent="0.2"/>
    <row r="495" spans="1:13" x14ac:dyDescent="0.2">
      <c r="A495" s="242" t="s">
        <v>1573</v>
      </c>
      <c r="B495" s="313" t="s">
        <v>1594</v>
      </c>
      <c r="C495" s="313" t="s">
        <v>1595</v>
      </c>
      <c r="D495" s="313" t="s">
        <v>1596</v>
      </c>
      <c r="E495" s="313" t="s">
        <v>1597</v>
      </c>
      <c r="F495" s="313" t="s">
        <v>1598</v>
      </c>
      <c r="G495" s="313" t="s">
        <v>1599</v>
      </c>
      <c r="H495" s="313" t="s">
        <v>1503</v>
      </c>
      <c r="I495" s="313" t="s">
        <v>94</v>
      </c>
    </row>
    <row r="496" spans="1:13" x14ac:dyDescent="0.2">
      <c r="A496" s="153" t="s">
        <v>1579</v>
      </c>
      <c r="B496" s="325">
        <v>7827185.0599999996</v>
      </c>
      <c r="C496" s="325">
        <v>29713250.550000001</v>
      </c>
      <c r="D496" s="325">
        <v>88491253.069999993</v>
      </c>
      <c r="E496" s="325">
        <v>209290205.03999999</v>
      </c>
      <c r="F496" s="325">
        <v>409075906.20999902</v>
      </c>
      <c r="G496" s="325">
        <v>189966994.16999999</v>
      </c>
      <c r="H496" s="325">
        <v>6330563.2000000002</v>
      </c>
      <c r="I496" s="325">
        <v>940695357.299999</v>
      </c>
      <c r="J496" s="263"/>
    </row>
    <row r="497" spans="1:10" x14ac:dyDescent="0.2">
      <c r="A497" s="153" t="s">
        <v>1580</v>
      </c>
      <c r="B497" s="325">
        <v>21104872.120000001</v>
      </c>
      <c r="C497" s="325">
        <v>95276779.750000104</v>
      </c>
      <c r="D497" s="325">
        <v>213325553.78999999</v>
      </c>
      <c r="E497" s="325">
        <v>493429322.48000002</v>
      </c>
      <c r="F497" s="325">
        <v>758869294.12000096</v>
      </c>
      <c r="G497" s="325">
        <v>294116121.10000002</v>
      </c>
      <c r="H497" s="325">
        <v>7792869.0599999996</v>
      </c>
      <c r="I497" s="325">
        <v>1883914812.420001</v>
      </c>
      <c r="J497" s="263"/>
    </row>
    <row r="498" spans="1:10" x14ac:dyDescent="0.2">
      <c r="A498" s="153" t="s">
        <v>1581</v>
      </c>
      <c r="B498" s="325">
        <v>56498734.539999999</v>
      </c>
      <c r="C498" s="325">
        <v>232446294.41</v>
      </c>
      <c r="D498" s="325">
        <v>612106161.77999997</v>
      </c>
      <c r="E498" s="325">
        <v>1160255535</v>
      </c>
      <c r="F498" s="325">
        <v>1538540248.3199899</v>
      </c>
      <c r="G498" s="325">
        <v>513680337.83999997</v>
      </c>
      <c r="H498" s="325">
        <v>16511533.699999999</v>
      </c>
      <c r="I498" s="325">
        <v>4130038845.5899897</v>
      </c>
      <c r="J498" s="263"/>
    </row>
    <row r="499" spans="1:10" x14ac:dyDescent="0.2">
      <c r="A499" s="153" t="s">
        <v>1582</v>
      </c>
      <c r="B499" s="325">
        <v>92323171.980000094</v>
      </c>
      <c r="C499" s="325">
        <v>409791757.61000001</v>
      </c>
      <c r="D499" s="325">
        <v>979723180.950001</v>
      </c>
      <c r="E499" s="325">
        <v>1809301376.9300001</v>
      </c>
      <c r="F499" s="325">
        <v>2282830218.6900001</v>
      </c>
      <c r="G499" s="325">
        <v>700818282.35999799</v>
      </c>
      <c r="H499" s="325">
        <v>8411991.1999999993</v>
      </c>
      <c r="I499" s="325">
        <v>6283199979.7199993</v>
      </c>
      <c r="J499" s="263"/>
    </row>
    <row r="500" spans="1:10" x14ac:dyDescent="0.2">
      <c r="A500" s="153" t="s">
        <v>1583</v>
      </c>
      <c r="B500" s="325">
        <v>36627371.229999997</v>
      </c>
      <c r="C500" s="325">
        <v>197781318.09</v>
      </c>
      <c r="D500" s="325">
        <v>461858205.72000003</v>
      </c>
      <c r="E500" s="325">
        <v>828960396.65999997</v>
      </c>
      <c r="F500" s="325">
        <v>924581003.67000306</v>
      </c>
      <c r="G500" s="325">
        <v>257660524.37</v>
      </c>
      <c r="H500" s="325">
        <v>5053672.2699999996</v>
      </c>
      <c r="I500" s="325">
        <v>2712522492.0100026</v>
      </c>
      <c r="J500" s="263"/>
    </row>
    <row r="501" spans="1:10" x14ac:dyDescent="0.2">
      <c r="A501" s="153" t="s">
        <v>1584</v>
      </c>
      <c r="B501" s="325">
        <v>33442885.690000001</v>
      </c>
      <c r="C501" s="325">
        <v>174326946.28</v>
      </c>
      <c r="D501" s="325">
        <v>456991669.80000103</v>
      </c>
      <c r="E501" s="325">
        <v>739973961.62999904</v>
      </c>
      <c r="F501" s="325">
        <v>824715952.32000196</v>
      </c>
      <c r="G501" s="325">
        <v>226642980.34</v>
      </c>
      <c r="H501" s="325">
        <v>8178217.0099999998</v>
      </c>
      <c r="I501" s="325">
        <v>2464272613.0700026</v>
      </c>
      <c r="J501" s="263"/>
    </row>
    <row r="502" spans="1:10" x14ac:dyDescent="0.2">
      <c r="A502" s="153" t="s">
        <v>1585</v>
      </c>
      <c r="B502" s="325">
        <v>33892414.200000003</v>
      </c>
      <c r="C502" s="325">
        <v>169977716.41999999</v>
      </c>
      <c r="D502" s="325">
        <v>397569124.31999999</v>
      </c>
      <c r="E502" s="325">
        <v>700434177.07000005</v>
      </c>
      <c r="F502" s="325">
        <v>731410313.65999997</v>
      </c>
      <c r="G502" s="325">
        <v>195295358.81</v>
      </c>
      <c r="H502" s="325">
        <v>6309402.2999999998</v>
      </c>
      <c r="I502" s="325">
        <v>2234888506.7800002</v>
      </c>
      <c r="J502" s="263"/>
    </row>
    <row r="503" spans="1:10" x14ac:dyDescent="0.2">
      <c r="A503" s="153" t="s">
        <v>1586</v>
      </c>
      <c r="B503" s="325">
        <v>20676050.41</v>
      </c>
      <c r="C503" s="325">
        <v>122373407.94</v>
      </c>
      <c r="D503" s="325">
        <v>346593210.47000003</v>
      </c>
      <c r="E503" s="325">
        <v>490944649.48000002</v>
      </c>
      <c r="F503" s="325">
        <v>492203988.70999902</v>
      </c>
      <c r="G503" s="325">
        <v>121727982.95999999</v>
      </c>
      <c r="H503" s="325">
        <v>4901884.84</v>
      </c>
      <c r="I503" s="325">
        <v>1599421174.809999</v>
      </c>
      <c r="J503" s="263"/>
    </row>
    <row r="504" spans="1:10" x14ac:dyDescent="0.2">
      <c r="A504" s="153" t="s">
        <v>1587</v>
      </c>
      <c r="B504" s="325">
        <v>10941552.810000001</v>
      </c>
      <c r="C504" s="325">
        <v>63961268.590000004</v>
      </c>
      <c r="D504" s="325">
        <v>168311675.69</v>
      </c>
      <c r="E504" s="325">
        <v>283904076.88999999</v>
      </c>
      <c r="F504" s="325">
        <v>300032600.04999995</v>
      </c>
      <c r="G504" s="325">
        <v>67086555.890000001</v>
      </c>
      <c r="H504" s="325">
        <v>163023.41</v>
      </c>
      <c r="I504" s="325">
        <v>894400753.32999992</v>
      </c>
      <c r="J504" s="263"/>
    </row>
    <row r="505" spans="1:10" x14ac:dyDescent="0.2">
      <c r="A505" s="153" t="s">
        <v>1588</v>
      </c>
      <c r="B505" s="325">
        <v>8767746.75</v>
      </c>
      <c r="C505" s="325">
        <v>53369790.310000002</v>
      </c>
      <c r="D505" s="325">
        <v>146077493.88999999</v>
      </c>
      <c r="E505" s="325">
        <v>215795715.99000001</v>
      </c>
      <c r="F505" s="325">
        <v>194850365.96000001</v>
      </c>
      <c r="G505" s="325">
        <v>42768828.859999999</v>
      </c>
      <c r="H505" s="325">
        <v>0</v>
      </c>
      <c r="I505" s="325">
        <v>661629941.75999999</v>
      </c>
      <c r="J505" s="263"/>
    </row>
    <row r="506" spans="1:10" x14ac:dyDescent="0.2">
      <c r="A506" s="153" t="s">
        <v>1589</v>
      </c>
      <c r="B506" s="325">
        <v>711201.14</v>
      </c>
      <c r="C506" s="325">
        <v>6546703.9100000001</v>
      </c>
      <c r="D506" s="325">
        <v>28599814.190000001</v>
      </c>
      <c r="E506" s="325">
        <v>42118402.869999997</v>
      </c>
      <c r="F506" s="325">
        <v>39968192.520000003</v>
      </c>
      <c r="G506" s="325">
        <v>9016729.3300000001</v>
      </c>
      <c r="H506" s="325">
        <v>0</v>
      </c>
      <c r="I506" s="325">
        <v>126961043.95999999</v>
      </c>
      <c r="J506" s="263"/>
    </row>
    <row r="507" spans="1:10" ht="13.5" thickBot="1" x14ac:dyDescent="0.25">
      <c r="A507" s="155" t="s">
        <v>94</v>
      </c>
      <c r="B507" s="318">
        <v>322813185.93000013</v>
      </c>
      <c r="C507" s="318">
        <v>1555565233.8600004</v>
      </c>
      <c r="D507" s="318">
        <v>3899647343.6700025</v>
      </c>
      <c r="E507" s="318">
        <v>6974407820.039999</v>
      </c>
      <c r="F507" s="318">
        <v>8497078084.2299948</v>
      </c>
      <c r="G507" s="318">
        <v>2618780696.0299978</v>
      </c>
      <c r="H507" s="318">
        <v>63653156.98999998</v>
      </c>
      <c r="I507" s="318">
        <v>23931945520.749989</v>
      </c>
    </row>
    <row r="508" spans="1:10" ht="13.5" thickTop="1" x14ac:dyDescent="0.2">
      <c r="B508" s="326"/>
      <c r="C508" s="326"/>
      <c r="D508" s="326"/>
      <c r="E508" s="326"/>
      <c r="F508" s="326"/>
      <c r="G508" s="326"/>
      <c r="H508" s="326"/>
    </row>
    <row r="509" spans="1:10" x14ac:dyDescent="0.2">
      <c r="A509" s="248" t="s">
        <v>1600</v>
      </c>
      <c r="B509" s="302"/>
      <c r="C509" s="302"/>
      <c r="D509" s="302"/>
      <c r="E509" s="302"/>
      <c r="F509" s="302"/>
      <c r="G509" s="302"/>
      <c r="H509" s="302"/>
      <c r="I509" s="302"/>
    </row>
    <row r="510" spans="1:10" ht="9" customHeight="1" x14ac:dyDescent="0.2">
      <c r="A510" s="155"/>
      <c r="C510" s="303"/>
      <c r="D510" s="304"/>
      <c r="E510" s="303"/>
      <c r="F510" s="304"/>
      <c r="G510" s="305"/>
    </row>
    <row r="511" spans="1:10" x14ac:dyDescent="0.2">
      <c r="A511" s="153" t="s">
        <v>1601</v>
      </c>
      <c r="C511" s="194" t="s">
        <v>1503</v>
      </c>
    </row>
    <row r="512" spans="1:10" x14ac:dyDescent="0.2">
      <c r="A512" s="153" t="s">
        <v>1602</v>
      </c>
      <c r="C512" s="194" t="s">
        <v>1503</v>
      </c>
    </row>
    <row r="513" spans="1:9" x14ac:dyDescent="0.2">
      <c r="A513" s="153" t="s">
        <v>1373</v>
      </c>
      <c r="C513" s="194" t="s">
        <v>1503</v>
      </c>
    </row>
    <row r="514" spans="1:9" ht="8.25" customHeight="1" x14ac:dyDescent="0.2"/>
    <row r="515" spans="1:9" ht="67.5" customHeight="1" x14ac:dyDescent="0.2">
      <c r="A515" s="342" t="s">
        <v>1603</v>
      </c>
      <c r="B515" s="342"/>
      <c r="C515" s="342"/>
      <c r="D515" s="342"/>
      <c r="E515" s="342"/>
      <c r="F515" s="342"/>
      <c r="G515" s="342"/>
      <c r="H515" s="342"/>
      <c r="I515" s="342"/>
    </row>
    <row r="516" spans="1:9" ht="63.75" customHeight="1" x14ac:dyDescent="0.2">
      <c r="A516" s="342" t="s">
        <v>1604</v>
      </c>
      <c r="B516" s="342"/>
      <c r="C516" s="342"/>
      <c r="D516" s="342"/>
      <c r="E516" s="342"/>
      <c r="F516" s="342"/>
      <c r="G516" s="342"/>
      <c r="H516" s="342"/>
      <c r="I516" s="342"/>
    </row>
    <row r="517" spans="1:9" ht="88.5" customHeight="1" x14ac:dyDescent="0.2">
      <c r="A517" s="342" t="s">
        <v>1605</v>
      </c>
      <c r="B517" s="342"/>
      <c r="C517" s="342"/>
      <c r="D517" s="342"/>
      <c r="E517" s="342"/>
      <c r="F517" s="342"/>
      <c r="G517" s="342"/>
      <c r="H517" s="342"/>
      <c r="I517" s="342"/>
    </row>
    <row r="518" spans="1:9" ht="9" customHeight="1" x14ac:dyDescent="0.2"/>
  </sheetData>
  <mergeCells count="11">
    <mergeCell ref="A12:I12"/>
    <mergeCell ref="A6:I6"/>
    <mergeCell ref="A7:I7"/>
    <mergeCell ref="A8:I8"/>
    <mergeCell ref="A10:I10"/>
    <mergeCell ref="A11:I11"/>
    <mergeCell ref="A13:I13"/>
    <mergeCell ref="A14:I14"/>
    <mergeCell ref="A515:I515"/>
    <mergeCell ref="A516:I516"/>
    <mergeCell ref="A517:I517"/>
  </mergeCells>
  <conditionalFormatting sqref="G142 G146 G152 G156 G160 G101 G106 G115 G121 G127 G132 G136">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July 31, 2019&amp;R&amp;"Arial,Regular"&amp;8Page &amp;P of &amp;N</oddFooter>
  </headerFooter>
  <rowBreaks count="4" manualBreakCount="4">
    <brk id="95" max="8" man="1"/>
    <brk id="219" max="8" man="1"/>
    <brk id="326" max="8" man="1"/>
    <brk id="42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1" t="s">
        <v>1225</v>
      </c>
      <c r="B1" s="351"/>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1649</v>
      </c>
      <c r="D14" s="102" t="s">
        <v>930</v>
      </c>
      <c r="E14" s="31"/>
      <c r="F14" s="31"/>
      <c r="G14" s="31"/>
      <c r="H14" s="23"/>
      <c r="L14" s="23"/>
      <c r="M14" s="23"/>
    </row>
    <row r="15" spans="1:13" x14ac:dyDescent="0.25">
      <c r="A15" s="25" t="s">
        <v>1127</v>
      </c>
      <c r="B15" s="42" t="s">
        <v>414</v>
      </c>
      <c r="C15" s="25" t="s">
        <v>1319</v>
      </c>
      <c r="D15" s="25" t="s">
        <v>1650</v>
      </c>
      <c r="E15" s="31"/>
      <c r="F15" s="31"/>
      <c r="G15" s="31"/>
      <c r="H15" s="23"/>
      <c r="L15" s="23"/>
      <c r="M15" s="23"/>
    </row>
    <row r="16" spans="1:13" x14ac:dyDescent="0.25">
      <c r="A16" s="25" t="s">
        <v>1128</v>
      </c>
      <c r="B16" s="42" t="s">
        <v>1116</v>
      </c>
      <c r="C16" s="25" t="s">
        <v>1649</v>
      </c>
      <c r="D16" s="25" t="s">
        <v>930</v>
      </c>
      <c r="E16" s="31"/>
      <c r="F16" s="31"/>
      <c r="G16" s="31"/>
      <c r="H16" s="23"/>
      <c r="L16" s="23"/>
      <c r="M16" s="23"/>
    </row>
    <row r="17" spans="1:13" x14ac:dyDescent="0.25">
      <c r="A17" s="25" t="s">
        <v>1129</v>
      </c>
      <c r="B17" s="42" t="s">
        <v>1117</v>
      </c>
      <c r="C17" s="25" t="s">
        <v>1649</v>
      </c>
      <c r="D17" s="25" t="s">
        <v>930</v>
      </c>
      <c r="E17" s="31"/>
      <c r="F17" s="31"/>
      <c r="G17" s="31"/>
      <c r="H17" s="23"/>
      <c r="L17" s="23"/>
      <c r="M17" s="23"/>
    </row>
    <row r="18" spans="1:13" x14ac:dyDescent="0.25">
      <c r="A18" s="25" t="s">
        <v>1130</v>
      </c>
      <c r="B18" s="42" t="s">
        <v>1118</v>
      </c>
      <c r="C18" s="25" t="s">
        <v>1319</v>
      </c>
      <c r="D18" s="25" t="s">
        <v>1650</v>
      </c>
      <c r="E18" s="31"/>
      <c r="F18" s="31"/>
      <c r="G18" s="31"/>
      <c r="H18" s="23"/>
      <c r="L18" s="23"/>
      <c r="M18" s="23"/>
    </row>
    <row r="19" spans="1:13" x14ac:dyDescent="0.25">
      <c r="A19" s="25" t="s">
        <v>1131</v>
      </c>
      <c r="B19" s="42" t="s">
        <v>1119</v>
      </c>
      <c r="C19" s="25" t="s">
        <v>1649</v>
      </c>
      <c r="D19" s="25" t="s">
        <v>930</v>
      </c>
      <c r="E19" s="31"/>
      <c r="F19" s="31"/>
      <c r="G19" s="31"/>
      <c r="H19" s="23"/>
      <c r="L19" s="23"/>
      <c r="M19" s="23"/>
    </row>
    <row r="20" spans="1:13" x14ac:dyDescent="0.25">
      <c r="A20" s="25" t="s">
        <v>1132</v>
      </c>
      <c r="B20" s="42" t="s">
        <v>1120</v>
      </c>
      <c r="C20" s="25" t="s">
        <v>1319</v>
      </c>
      <c r="D20" s="25" t="s">
        <v>1650</v>
      </c>
      <c r="E20" s="31"/>
      <c r="F20" s="31"/>
      <c r="G20" s="31"/>
      <c r="H20" s="23"/>
      <c r="L20" s="23"/>
      <c r="M20" s="23"/>
    </row>
    <row r="21" spans="1:13" x14ac:dyDescent="0.25">
      <c r="A21" s="25" t="s">
        <v>1133</v>
      </c>
      <c r="B21" s="42" t="s">
        <v>1121</v>
      </c>
      <c r="C21" s="25" t="s">
        <v>1651</v>
      </c>
      <c r="D21" s="25" t="s">
        <v>1652</v>
      </c>
      <c r="E21" s="31"/>
      <c r="F21" s="31"/>
      <c r="G21" s="31"/>
      <c r="H21" s="23"/>
      <c r="L21" s="23"/>
      <c r="M21" s="23"/>
    </row>
    <row r="22" spans="1:13" x14ac:dyDescent="0.25">
      <c r="A22" s="25" t="s">
        <v>1134</v>
      </c>
      <c r="B22" s="42" t="s">
        <v>1122</v>
      </c>
      <c r="C22" s="25" t="s">
        <v>1649</v>
      </c>
      <c r="D22" s="25" t="s">
        <v>930</v>
      </c>
      <c r="E22" s="31"/>
      <c r="F22" s="31"/>
      <c r="G22" s="31"/>
      <c r="H22" s="23"/>
      <c r="L22" s="23"/>
      <c r="M22" s="23"/>
    </row>
    <row r="23" spans="1:13" x14ac:dyDescent="0.25">
      <c r="A23" s="25" t="s">
        <v>1135</v>
      </c>
      <c r="B23" s="42" t="s">
        <v>1201</v>
      </c>
      <c r="C23" s="25" t="s">
        <v>1325</v>
      </c>
      <c r="D23" s="25" t="s">
        <v>1653</v>
      </c>
      <c r="E23" s="31"/>
      <c r="F23" s="31"/>
      <c r="G23" s="31"/>
      <c r="H23" s="23"/>
      <c r="L23" s="23"/>
      <c r="M23" s="23"/>
    </row>
    <row r="24" spans="1:13" x14ac:dyDescent="0.25">
      <c r="A24" s="25" t="s">
        <v>1203</v>
      </c>
      <c r="B24" s="42" t="s">
        <v>1202</v>
      </c>
      <c r="C24" s="25" t="s">
        <v>1329</v>
      </c>
      <c r="D24" s="25" t="s">
        <v>1654</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1319</v>
      </c>
      <c r="C35" s="102" t="s">
        <v>1649</v>
      </c>
      <c r="D35" s="102" t="s">
        <v>1650</v>
      </c>
      <c r="E35" s="102" t="s">
        <v>1655</v>
      </c>
      <c r="F35" s="93"/>
      <c r="G35" s="93"/>
      <c r="H35" s="23"/>
      <c r="L35" s="23"/>
      <c r="M35" s="23"/>
    </row>
    <row r="36" spans="1:13" x14ac:dyDescent="0.25">
      <c r="A36" s="25" t="s">
        <v>1162</v>
      </c>
      <c r="B36" s="42" t="s">
        <v>1319</v>
      </c>
      <c r="C36" s="25" t="s">
        <v>1649</v>
      </c>
      <c r="D36" s="25" t="s">
        <v>1650</v>
      </c>
      <c r="E36" s="25" t="s">
        <v>1656</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Templ'!D236</f>
        <v>46.719970278194999</v>
      </c>
      <c r="H75" s="23"/>
    </row>
    <row r="76" spans="1:14" x14ac:dyDescent="0.25">
      <c r="A76" s="25" t="s">
        <v>1187</v>
      </c>
      <c r="B76" s="25" t="s">
        <v>1220</v>
      </c>
      <c r="C76" s="332">
        <f>'D. Nat Trans Templ'!D235</f>
        <v>23.603241659647793</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Templ'!I438/'D. Nat Trans Templ'!I489</f>
        <v>0.99476927291299999</v>
      </c>
      <c r="D82" s="331">
        <v>0</v>
      </c>
      <c r="E82" s="331">
        <v>0</v>
      </c>
      <c r="F82" s="331">
        <v>0</v>
      </c>
      <c r="G82" s="331">
        <f>SUM(C82:F82)</f>
        <v>0.99476927291299999</v>
      </c>
      <c r="H82" s="23"/>
    </row>
    <row r="83" spans="1:8" x14ac:dyDescent="0.25">
      <c r="A83" s="25" t="s">
        <v>1194</v>
      </c>
      <c r="B83" s="25" t="s">
        <v>1210</v>
      </c>
      <c r="C83" s="331">
        <f>'D. Nat Trans Templ'!I456/'D. Nat Trans Templ'!I489</f>
        <v>2.3553749026014601E-3</v>
      </c>
      <c r="D83" s="331">
        <v>0</v>
      </c>
      <c r="E83" s="331">
        <v>0</v>
      </c>
      <c r="F83" s="331">
        <v>0</v>
      </c>
      <c r="G83" s="331">
        <f t="shared" ref="G83:G86" si="0">SUM(C83:F83)</f>
        <v>2.3553749026014601E-3</v>
      </c>
      <c r="H83" s="23"/>
    </row>
    <row r="84" spans="1:8" x14ac:dyDescent="0.25">
      <c r="A84" s="25" t="s">
        <v>1195</v>
      </c>
      <c r="B84" s="25" t="s">
        <v>1208</v>
      </c>
      <c r="C84" s="331">
        <f>'D. Nat Trans Templ'!I472/'D. Nat Trans Templ'!I489</f>
        <v>7.2389347974151157E-4</v>
      </c>
      <c r="D84" s="331">
        <v>0</v>
      </c>
      <c r="E84" s="331">
        <v>0</v>
      </c>
      <c r="F84" s="331">
        <v>0</v>
      </c>
      <c r="G84" s="331">
        <f t="shared" si="0"/>
        <v>7.2389347974151157E-4</v>
      </c>
      <c r="H84" s="23"/>
    </row>
    <row r="85" spans="1:8" x14ac:dyDescent="0.25">
      <c r="A85" s="25" t="s">
        <v>1196</v>
      </c>
      <c r="B85" s="25" t="s">
        <v>1209</v>
      </c>
      <c r="C85" s="331">
        <f>'D. Nat Trans Templ'!I488/'D. Nat Trans Templ'!I489</f>
        <v>2.1514587046572217E-3</v>
      </c>
      <c r="D85" s="331">
        <v>0</v>
      </c>
      <c r="E85" s="331">
        <v>0</v>
      </c>
      <c r="F85" s="331">
        <v>0</v>
      </c>
      <c r="G85" s="331">
        <f t="shared" si="0"/>
        <v>2.1514587046572217E-3</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Kung, Kevin</cp:lastModifiedBy>
  <cp:lastPrinted>2019-02-08T16:09:33Z</cp:lastPrinted>
  <dcterms:created xsi:type="dcterms:W3CDTF">2016-04-21T08:07:20Z</dcterms:created>
  <dcterms:modified xsi:type="dcterms:W3CDTF">2019-08-08T19:46:19Z</dcterms:modified>
</cp:coreProperties>
</file>