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Maciel\Legislative\Investor Report\2019\February\"/>
    </mc:Choice>
  </mc:AlternateContent>
  <xr:revisionPtr revIDLastSave="0" documentId="13_ncr:1_{0649C33D-B5FA-4386-9E51-47B760381261}" xr6:coauthVersionLast="36" xr6:coauthVersionMax="36" xr10:uidLastSave="{00000000-0000-0000-0000-000000000000}"/>
  <bookViews>
    <workbookView xWindow="0" yWindow="0" windowWidth="15930" windowHeight="10350" tabRatio="908"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Templ'!$A$1:$I$515</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5" i="8" l="1"/>
  <c r="C74" i="8"/>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5" i="8"/>
  <c r="C142" i="8"/>
  <c r="C139" i="8"/>
  <c r="C138"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<sst xmlns="http://schemas.openxmlformats.org/spreadsheetml/2006/main" count="2523" uniqueCount="1689">
  <si>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</si>
  <si>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</si>
  <si>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</si>
  <si>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</si>
  <si>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</si>
  <si>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</si>
  <si>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</si>
  <si>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</si>
  <si>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</si>
  <si>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</si>
  <si>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</si>
  <si>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</si>
  <si>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</si>
  <si>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</si>
  <si>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</si>
  <si>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</si>
  <si>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</si>
  <si>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</si>
  <si>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</si>
  <si>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</si>
  <si>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</si>
  <si>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</si>
  <si>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</si>
  <si>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</si>
  <si>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</si>
  <si>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</si>
  <si>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</si>
  <si>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</si>
  <si>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</si>
  <si>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</si>
  <si>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</si>
  <si>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</si>
  <si>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</si>
  <si>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</si>
  <si>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</si>
  <si>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</si>
  <si>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</si>
  <si>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</si>
  <si>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</si>
  <si>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</si>
  <si>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</si>
  <si>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</si>
  <si>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</si>
  <si>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</si>
  <si>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</si>
  <si>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</si>
  <si>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</si>
  <si>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</si>
  <si>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</si>
  <si>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</si>
  <si>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</si>
  <si>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</si>
  <si>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</si>
  <si>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</si>
  <si>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</si>
  <si>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</si>
  <si>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</si>
  <si>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</si>
  <si>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</si>
  <si>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</si>
  <si>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</si>
  <si>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</si>
  <si>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</si>
  <si>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</si>
  <si>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</si>
  <si>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</si>
  <si>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</si>
  <si>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</si>
  <si>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</si>
  <si>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</si>
  <si>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</si>
  <si>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</si>
  <si>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</si>
  <si>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</si>
  <si>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</si>
  <si>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</si>
  <si>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</si>
  <si>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</si>
  <si>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</si>
  <si>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</si>
  <si>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</si>
  <si>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</si>
  <si>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</si>
  <si>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</si>
  <si>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</si>
  <si>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</si>
  <si>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</si>
  <si>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</si>
  <si>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</si>
  <si>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</si>
  <si>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</si>
  <si>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</si>
  <si>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</si>
  <si>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</si>
  <si>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</si>
  <si>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</si>
  <si>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</si>
  <si>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</si>
  <si>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</si>
  <si>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</si>
  <si>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</si>
  <si>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</si>
  <si>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</si>
  <si>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</si>
  <si>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</si>
  <si>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</si>
  <si>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</si>
  <si>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</si>
  <si>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</si>
  <si>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</si>
  <si>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</si>
  <si>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</si>
  <si>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</si>
  <si>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</si>
  <si>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</si>
  <si>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</si>
  <si>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</si>
  <si>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</si>
  <si>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</si>
  <si>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</si>
  <si>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</si>
  <si>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</si>
  <si>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</si>
  <si>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</si>
  <si>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</si>
  <si>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</si>
  <si>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</si>
  <si>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</si>
  <si>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</si>
  <si>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</si>
  <si>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</si>
  <si>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</si>
  <si>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</si>
  <si>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</si>
  <si>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</si>
  <si>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</si>
  <si>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</si>
  <si>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</si>
  <si>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</si>
  <si>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</si>
  <si>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</si>
  <si>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</si>
  <si>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</si>
  <si>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</si>
  <si>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</si>
  <si>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</si>
  <si>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</si>
  <si>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</si>
  <si>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</si>
  <si>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</si>
  <si>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</si>
  <si>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</si>
  <si>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</si>
  <si>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</si>
  <si>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</si>
  <si>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</si>
  <si>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</si>
  <si>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</si>
  <si>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</si>
  <si>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</si>
  <si>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</si>
  <si>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</si>
  <si>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</si>
  <si>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</si>
  <si>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</si>
  <si>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</si>
  <si>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</si>
  <si>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</si>
  <si>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</si>
  <si>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</si>
  <si>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</si>
  <si>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</si>
  <si>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</si>
  <si>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</si>
  <si>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</si>
  <si>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</si>
  <si>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</si>
  <si>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</si>
  <si>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</si>
  <si>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</si>
  <si>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</si>
  <si>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</si>
  <si>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</si>
  <si>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</si>
  <si>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</si>
  <si>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</si>
  <si>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</si>
  <si>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</si>
  <si>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</si>
  <si>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</si>
  <si>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</si>
  <si>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</si>
  <si>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</si>
  <si>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</si>
  <si>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</si>
  <si>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</si>
  <si>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</si>
  <si>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</si>
  <si>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</si>
  <si>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</si>
  <si>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</si>
  <si>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</si>
  <si>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</si>
  <si>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</si>
  <si>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</si>
  <si>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</si>
  <si>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</si>
  <si>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</si>
  <si>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</si>
  <si>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</si>
  <si>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</si>
  <si>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</si>
  <si>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</si>
  <si>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</si>
  <si>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</si>
  <si>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</si>
  <si>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</si>
  <si>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</si>
  <si>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</si>
  <si>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</si>
  <si>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</si>
  <si>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</si>
  <si>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</si>
  <si>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</si>
  <si>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</si>
  <si>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</si>
  <si>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</si>
  <si>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</si>
  <si>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</si>
  <si>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</si>
  <si>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</si>
  <si>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</si>
  <si>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</si>
  <si>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</si>
  <si>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</si>
  <si>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</si>
  <si>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</si>
  <si>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</si>
  <si>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</si>
  <si>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</si>
  <si>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</si>
  <si>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</si>
  <si>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</si>
  <si>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</si>
  <si>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</si>
  <si>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</si>
  <si>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</si>
  <si>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</si>
  <si>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</si>
  <si>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</si>
  <si>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</si>
  <si>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</si>
  <si>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</si>
  <si>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</si>
  <si>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</si>
  <si>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</si>
  <si>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</si>
  <si>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</si>
  <si>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</si>
  <si>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</si>
  <si>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</si>
  <si>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</si>
  <si>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</si>
  <si>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</si>
  <si>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</si>
  <si>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</si>
  <si>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</si>
  <si>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</si>
  <si>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</si>
  <si>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</si>
  <si>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</si>
  <si>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</si>
  <si>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</si>
  <si>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</si>
  <si>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</si>
  <si>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</si>
  <si>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</si>
  <si>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</si>
  <si>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</si>
  <si>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</si>
  <si>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</si>
  <si>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</si>
  <si>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</si>
  <si>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</si>
  <si>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</si>
  <si>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</si>
  <si>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</si>
  <si>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</si>
  <si>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</si>
  <si>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</si>
  <si>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</si>
  <si>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</si>
  <si>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</si>
  <si>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</si>
  <si>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</si>
  <si>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</si>
  <si>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</si>
  <si>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</si>
  <si>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</si>
  <si>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</si>
  <si>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</si>
  <si>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</si>
  <si>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</si>
  <si>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</si>
  <si>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</si>
  <si>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</si>
  <si>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</si>
  <si>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</si>
  <si>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</si>
  <si>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</si>
  <si>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</si>
  <si>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</si>
  <si>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</si>
  <si>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</si>
  <si>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</si>
  <si>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</si>
  <si>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</si>
  <si>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</si>
  <si>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</si>
  <si>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</si>
  <si>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</si>
  <si>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</si>
  <si>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</si>
  <si>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</si>
  <si>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</si>
  <si>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</si>
  <si>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</si>
  <si>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</si>
  <si>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</si>
  <si>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</si>
  <si>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</si>
  <si>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</si>
  <si>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</si>
  <si>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</si>
  <si>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</si>
  <si>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</si>
  <si>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</si>
  <si>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</si>
  <si>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</si>
  <si>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</si>
  <si>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</si>
  <si>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</si>
  <si>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</si>
  <si>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</si>
  <si>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</si>
  <si>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</si>
  <si>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</si>
  <si>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</si>
  <si>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</si>
  <si>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</si>
  <si>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</si>
  <si>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</si>
  <si>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</si>
  <si>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</si>
  <si>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</si>
  <si>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</si>
  <si>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</si>
  <si>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</si>
  <si>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</si>
  <si>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</si>
  <si>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</si>
  <si>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</si>
  <si>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</si>
  <si>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</si>
  <si>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</si>
  <si>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</si>
  <si>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</si>
  <si>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</si>
  <si>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</si>
  <si>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</si>
  <si>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</si>
  <si>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</si>
  <si>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</si>
  <si>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</si>
  <si>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</si>
  <si>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</si>
  <si>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</si>
  <si>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</si>
  <si>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</si>
  <si>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</si>
  <si>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</si>
  <si>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</si>
  <si>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</si>
  <si>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</si>
  <si>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</si>
  <si>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</si>
  <si>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</si>
  <si>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</si>
  <si>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</si>
  <si>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</si>
  <si>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</si>
  <si>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</si>
  <si>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</si>
  <si>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</si>
  <si>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</si>
  <si>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</si>
  <si>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</si>
  <si>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</si>
  <si>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</si>
  <si>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</si>
  <si>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</si>
  <si>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</si>
  <si>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</si>
  <si>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</si>
  <si>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</si>
  <si>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</si>
  <si>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</si>
  <si>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</si>
  <si>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</si>
  <si>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</si>
  <si>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</si>
  <si>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</si>
  <si>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</si>
  <si>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</si>
  <si>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</si>
  <si>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</si>
  <si>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</si>
  <si>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</si>
  <si>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</si>
  <si>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</si>
  <si>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</si>
  <si>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</si>
  <si>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</si>
  <si>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</si>
  <si>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</si>
  <si>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</si>
  <si>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</si>
  <si>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</si>
  <si>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</si>
  <si>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</si>
  <si>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</si>
  <si>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</si>
  <si>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</si>
  <si>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</si>
  <si>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</si>
  <si>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</si>
  <si>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</si>
  <si>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</si>
  <si>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</si>
  <si>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</si>
  <si>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</si>
  <si>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</si>
  <si>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</si>
  <si>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</si>
  <si>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</si>
  <si>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</si>
  <si>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</si>
  <si>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</si>
  <si>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</si>
  <si>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</si>
  <si>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</si>
  <si>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</si>
  <si>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</si>
  <si>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</si>
  <si>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</si>
  <si>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</si>
  <si>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</si>
  <si>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</si>
  <si>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</si>
  <si>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</si>
  <si>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</si>
  <si>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</si>
  <si>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</si>
  <si>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</si>
  <si>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</si>
  <si>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</si>
  <si>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</si>
  <si>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</si>
  <si>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</si>
  <si>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</si>
  <si>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</si>
  <si>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</si>
  <si>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</si>
  <si>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</si>
  <si>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</si>
  <si>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</si>
  <si>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</si>
  <si>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</si>
  <si>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</si>
  <si>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</si>
  <si>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</si>
  <si>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</si>
  <si>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</si>
  <si>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</si>
  <si>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</si>
  <si>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</si>
  <si>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</si>
  <si>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</si>
  <si>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</si>
  <si>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</si>
  <si>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</si>
  <si>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</si>
  <si>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</si>
  <si>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</si>
  <si>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</si>
  <si>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</si>
  <si>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</si>
  <si>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</si>
  <si>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</si>
  <si>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</si>
  <si>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</si>
  <si>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</si>
  <si>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</si>
  <si>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</si>
  <si>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</si>
  <si>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</si>
  <si>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</si>
  <si>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</si>
  <si>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</si>
  <si>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</si>
  <si>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</si>
  <si>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</si>
  <si>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</si>
  <si>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</si>
  <si>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</si>
  <si>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</si>
  <si>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</si>
  <si>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</si>
  <si>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</si>
  <si>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</si>
  <si>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</si>
  <si>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</si>
  <si>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</si>
  <si>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</si>
  <si>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</si>
  <si>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</si>
  <si>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</si>
  <si>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</si>
  <si>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</si>
  <si>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</si>
  <si>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</si>
  <si>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</si>
  <si>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</si>
  <si>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</si>
  <si>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</si>
  <si>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</si>
  <si>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</si>
  <si>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</si>
  <si>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</si>
  <si>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</si>
  <si>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</si>
  <si>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</si>
  <si>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</si>
  <si>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</si>
  <si>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</si>
  <si>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</si>
  <si>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</si>
  <si>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</si>
  <si>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</si>
  <si>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</si>
  <si>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</si>
  <si>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</si>
  <si>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</si>
  <si>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</si>
  <si>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</si>
  <si>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</si>
  <si>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</si>
  <si>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</si>
  <si>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</si>
  <si>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</si>
  <si>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</si>
  <si>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</si>
  <si>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</si>
  <si>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</si>
  <si>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</si>
  <si>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</si>
  <si>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</si>
  <si>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</si>
  <si>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</si>
  <si>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</si>
  <si>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</si>
  <si>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</si>
  <si>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</si>
  <si>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</si>
  <si>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</si>
  <si>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</si>
  <si>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</si>
  <si>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</si>
  <si>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</si>
  <si>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</si>
  <si>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</si>
  <si>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</si>
  <si>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</si>
  <si>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</si>
  <si>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</si>
  <si>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</si>
  <si>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</si>
  <si>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</si>
  <si>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</si>
  <si>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</si>
  <si>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</si>
  <si>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</si>
  <si>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</si>
  <si>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</si>
  <si>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</si>
  <si>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</si>
  <si>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</si>
  <si>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</si>
  <si>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</si>
  <si>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</si>
  <si>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</si>
  <si>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</si>
  <si>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</si>
  <si>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</si>
  <si>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</si>
  <si>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</si>
  <si>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</si>
  <si>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</si>
  <si>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</si>
  <si>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</si>
  <si>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</si>
  <si>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</si>
  <si>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</si>
  <si>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</si>
  <si>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</si>
  <si>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</si>
  <si>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</si>
  <si>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</si>
  <si>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</si>
  <si>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</si>
  <si>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</si>
  <si>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</si>
  <si>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</si>
  <si>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</si>
  <si>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</si>
  <si>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</si>
  <si>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</si>
  <si>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</si>
  <si>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</si>
  <si>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</si>
  <si>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</si>
  <si>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</si>
  <si>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</si>
  <si>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</si>
  <si>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</si>
  <si>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</si>
  <si>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</si>
  <si>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</si>
  <si>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</si>
  <si>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</si>
  <si>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</si>
  <si>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</si>
  <si>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</si>
  <si>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</si>
  <si>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</si>
  <si>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</si>
  <si>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</si>
  <si>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</si>
  <si>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</si>
  <si>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</si>
  <si>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</si>
  <si>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</si>
  <si>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</si>
  <si>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</si>
  <si>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</si>
  <si>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</si>
  <si>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</si>
  <si>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</si>
  <si>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</si>
  <si>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</si>
  <si>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</si>
  <si>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</si>
  <si>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</si>
  <si>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</si>
  <si>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</si>
  <si>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</si>
  <si>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</si>
  <si>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</si>
  <si>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</si>
  <si>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</si>
  <si>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</si>
  <si>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</si>
  <si>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</si>
  <si>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</si>
  <si>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</si>
  <si>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</si>
  <si>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</si>
  <si>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</si>
  <si>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</si>
  <si>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</si>
  <si>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</si>
  <si>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</si>
  <si>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</si>
  <si>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</si>
  <si>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</si>
  <si>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</si>
  <si>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</si>
  <si>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</si>
  <si>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</si>
  <si>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</si>
  <si>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</si>
  <si>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</si>
  <si>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</si>
  <si>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</si>
  <si>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</si>
  <si>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</si>
  <si>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</si>
  <si>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</si>
  <si>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</si>
  <si>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</si>
  <si>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</si>
  <si>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</si>
  <si>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</si>
  <si>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</si>
  <si>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</si>
  <si>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</si>
  <si>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</si>
  <si>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</si>
  <si>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</si>
  <si>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</si>
  <si>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</si>
  <si>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</si>
  <si>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</si>
  <si>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</si>
  <si>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</si>
  <si>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</si>
  <si>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</si>
  <si>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</si>
  <si>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</si>
  <si>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</si>
  <si>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</si>
  <si>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</si>
  <si>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</si>
  <si>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</si>
  <si>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</si>
  <si>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</si>
  <si>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</si>
  <si>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</si>
  <si>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</si>
  <si>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</si>
  <si>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</si>
  <si>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</si>
  <si>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</si>
  <si>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</si>
  <si>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</si>
  <si>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</si>
  <si>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</si>
  <si>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</si>
  <si>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</si>
  <si>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</si>
  <si>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</si>
  <si>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</si>
  <si>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</si>
  <si>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</si>
  <si>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</si>
  <si>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</si>
  <si>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</si>
  <si>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</si>
  <si>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</si>
  <si>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</si>
  <si>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</si>
  <si>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</si>
  <si>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</si>
  <si>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</si>
  <si>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</si>
  <si>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</si>
  <si>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</si>
  <si>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</si>
  <si>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</si>
  <si>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</si>
  <si>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</si>
  <si>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</si>
  <si>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</si>
  <si>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</si>
  <si>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</si>
  <si>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</si>
  <si>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</si>
  <si>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</si>
  <si>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</si>
  <si>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</si>
  <si>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</si>
  <si>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</si>
  <si>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</si>
  <si>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</si>
  <si>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</si>
  <si>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</si>
  <si>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</si>
  <si>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</si>
  <si>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</si>
  <si>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</si>
  <si>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</si>
  <si>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</si>
  <si>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</si>
  <si>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</si>
  <si>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</si>
  <si>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</si>
  <si>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</si>
  <si>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</si>
  <si>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</si>
  <si>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</si>
  <si>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</si>
  <si>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</si>
  <si>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</si>
  <si>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</si>
  <si>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</si>
  <si>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</si>
  <si>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</si>
  <si>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</si>
  <si>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</si>
  <si>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</si>
  <si>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</si>
  <si>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</si>
  <si>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</si>
  <si>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</si>
  <si>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</si>
  <si>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</si>
  <si>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</si>
  <si>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</si>
  <si>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</si>
  <si>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</si>
  <si>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</si>
  <si>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</si>
  <si>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</si>
  <si>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</si>
  <si>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</si>
  <si>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</si>
  <si>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</si>
  <si>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</si>
  <si>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</si>
  <si>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</si>
  <si>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</si>
  <si>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</si>
  <si>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</si>
  <si>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</si>
  <si>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</si>
  <si>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</si>
  <si>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</si>
  <si>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</si>
  <si>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</si>
  <si>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</si>
  <si>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</si>
  <si>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</si>
  <si>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</si>
  <si>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</si>
  <si>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</si>
  <si>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</si>
  <si>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</si>
  <si>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</si>
  <si>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</si>
  <si>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</si>
  <si>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</si>
  <si>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</si>
  <si>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</si>
  <si>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</si>
  <si>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</si>
  <si>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</si>
  <si>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</si>
  <si>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</si>
  <si>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</si>
  <si>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</si>
  <si>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</si>
  <si>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</si>
  <si>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</si>
  <si>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</si>
  <si>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</si>
  <si>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</si>
  <si>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</si>
  <si>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</si>
  <si>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</si>
  <si>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</si>
  <si>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</si>
  <si>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</si>
  <si>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</si>
  <si>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</si>
  <si>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</si>
  <si>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</si>
  <si>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</si>
  <si>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</si>
  <si>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</si>
  <si>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</si>
  <si>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</si>
  <si>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</si>
  <si>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</si>
  <si>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</si>
  <si>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</si>
  <si>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</si>
  <si>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</si>
  <si>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</si>
  <si>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</si>
  <si>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</si>
  <si>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</si>
  <si>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</si>
  <si>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</si>
  <si>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</si>
  <si>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</si>
  <si>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</si>
  <si>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</si>
  <si>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</si>
  <si>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</si>
  <si>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</si>
  <si>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</si>
  <si>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</si>
  <si>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</si>
  <si>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</si>
  <si>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</si>
  <si>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</si>
  <si>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</si>
  <si>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</si>
  <si>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</si>
  <si>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</si>
  <si>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</si>
  <si>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</si>
  <si>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</si>
  <si>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</si>
  <si>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</si>
  <si>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</si>
  <si>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</si>
  <si>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</si>
  <si>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</si>
  <si>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</si>
  <si>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</si>
  <si>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</si>
  <si>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</si>
  <si>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</si>
  <si>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</si>
  <si>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</si>
  <si>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</si>
  <si>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</si>
  <si>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</si>
  <si>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</si>
  <si>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</si>
  <si>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</si>
  <si>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</si>
  <si>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</si>
  <si>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</si>
  <si>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</si>
  <si>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</si>
  <si>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</si>
  <si>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</si>
  <si>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</si>
  <si>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</si>
  <si>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</si>
  <si>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</si>
  <si>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</si>
  <si>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</si>
  <si>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</si>
  <si>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</si>
  <si>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</si>
  <si>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</si>
  <si>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</si>
  <si>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</si>
  <si>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</si>
  <si>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</si>
  <si>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</si>
  <si>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</si>
  <si>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</si>
  <si>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</si>
  <si>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</si>
  <si>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</si>
  <si>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</si>
  <si>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</si>
  <si>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</si>
  <si>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</si>
  <si>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</si>
  <si>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</si>
  <si>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</si>
  <si>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</si>
  <si>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</si>
  <si>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</si>
  <si>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</si>
  <si>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</si>
  <si>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</si>
  <si>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</si>
  <si>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</si>
  <si>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</si>
  <si>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</si>
  <si>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</si>
  <si>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</si>
  <si>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</si>
  <si>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</si>
  <si>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</si>
  <si>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</si>
  <si>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</si>
  <si>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</si>
  <si>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</si>
  <si>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</si>
  <si>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</si>
  <si>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</si>
  <si>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</si>
  <si>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</si>
  <si>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</si>
  <si>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</si>
  <si>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</si>
  <si>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</si>
  <si>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</si>
  <si>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</si>
  <si>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</si>
  <si>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</si>
  <si>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</si>
  <si>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</si>
  <si>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</si>
  <si>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</si>
  <si>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</si>
  <si>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</si>
  <si>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</si>
  <si>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</si>
  <si>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</si>
  <si>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</si>
  <si>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</si>
  <si>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</si>
  <si>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</si>
  <si>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</si>
  <si>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</si>
  <si>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</si>
  <si>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</si>
  <si>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</si>
  <si>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</si>
  <si>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</si>
  <si>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</si>
  <si>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</si>
  <si>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</si>
  <si>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</si>
  <si>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</si>
  <si>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</si>
  <si>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</si>
  <si>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</si>
  <si>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</si>
  <si>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</si>
  <si>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</si>
  <si>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</si>
  <si>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</si>
  <si>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</si>
  <si>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</si>
  <si>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</si>
  <si>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</si>
  <si>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</si>
  <si>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</si>
  <si>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</si>
  <si>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</si>
  <si>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</si>
  <si>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</si>
  <si>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</si>
  <si>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</si>
  <si>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</si>
  <si>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</si>
  <si>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</si>
  <si>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</si>
  <si>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</si>
  <si>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</si>
  <si>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</si>
  <si>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</si>
  <si>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</si>
  <si>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</si>
  <si>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</si>
  <si>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</si>
  <si>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</si>
  <si>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</si>
  <si>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</si>
  <si>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</si>
  <si>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</si>
  <si>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</si>
  <si>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</si>
  <si>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</si>
  <si>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</si>
  <si>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</si>
  <si>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</si>
  <si>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</si>
  <si>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</si>
  <si>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</si>
  <si>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</si>
  <si>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</si>
  <si>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</si>
  <si>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</si>
  <si>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</si>
  <si>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</si>
  <si>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</si>
  <si>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</si>
  <si>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</si>
  <si>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</si>
  <si>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</si>
  <si>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</si>
  <si>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</si>
  <si>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</si>
  <si>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</si>
  <si>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</si>
  <si>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</si>
  <si>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</si>
  <si>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</si>
  <si>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</si>
  <si>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</si>
  <si>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</si>
  <si>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</si>
  <si>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</si>
  <si>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</si>
  <si>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</si>
  <si>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</si>
  <si>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</si>
  <si>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</si>
  <si>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</si>
  <si>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</si>
  <si>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</si>
  <si>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</si>
  <si>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</si>
  <si>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</si>
  <si>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</si>
  <si>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</si>
  <si>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</si>
  <si>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</si>
  <si>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</si>
  <si>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</si>
  <si>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</si>
  <si>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</si>
  <si>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</si>
  <si>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</si>
  <si>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</si>
  <si>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</si>
  <si>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</si>
  <si>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</si>
  <si>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</si>
  <si>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</si>
  <si>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</si>
  <si>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</si>
  <si>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</si>
  <si>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</si>
  <si>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</si>
  <si>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</si>
  <si>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</si>
  <si>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</si>
  <si>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</si>
  <si>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</si>
  <si>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</si>
  <si>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</si>
  <si>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</si>
  <si>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</si>
  <si>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</si>
  <si>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</si>
  <si>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</si>
  <si>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</si>
  <si>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</si>
  <si>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</si>
  <si>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</si>
  <si>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</si>
  <si>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</si>
  <si>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</si>
  <si>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</si>
  <si>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</si>
  <si>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</si>
  <si>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</si>
  <si>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</si>
  <si>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</si>
  <si>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</si>
  <si>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</si>
  <si>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</si>
  <si>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</si>
  <si>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</si>
  <si>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</si>
  <si>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</si>
  <si>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</si>
  <si>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</si>
  <si>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</si>
  <si>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</si>
  <si>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</si>
  <si>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</si>
  <si>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</si>
  <si>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</si>
  <si>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</si>
  <si>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</si>
  <si>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</si>
  <si>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</si>
  <si>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</si>
  <si>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</si>
  <si>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</si>
  <si>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</si>
  <si>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</si>
  <si>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</si>
  <si>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</si>
  <si>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</si>
  <si>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</si>
  <si>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</si>
  <si>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</si>
  <si>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</si>
  <si>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</si>
  <si>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</si>
  <si>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</si>
  <si>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</si>
  <si>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</si>
  <si>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</si>
  <si>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</si>
  <si>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</si>
  <si>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</si>
  <si>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</si>
  <si>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</si>
  <si>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</si>
  <si>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</si>
  <si>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</si>
  <si>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</si>
  <si>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</si>
  <si>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</si>
  <si>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</si>
  <si>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</si>
  <si>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</si>
  <si>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</si>
  <si>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</si>
  <si>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</si>
  <si>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</si>
  <si>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</si>
  <si>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</si>
  <si>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</si>
  <si>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</si>
  <si>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</si>
  <si>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</si>
  <si>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</si>
  <si>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</si>
  <si>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</si>
  <si>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</si>
  <si>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</si>
  <si>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</si>
  <si>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</si>
  <si>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</si>
  <si>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</si>
  <si>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</si>
  <si>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</si>
  <si>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</si>
  <si>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</si>
  <si>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</si>
  <si>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</si>
  <si>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</si>
  <si>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</si>
  <si>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</si>
  <si>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</si>
  <si>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</si>
  <si>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</si>
  <si>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</si>
  <si>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</si>
  <si>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</si>
  <si>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</si>
  <si>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</si>
  <si>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</si>
  <si>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</si>
  <si>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</si>
  <si>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</si>
  <si>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</si>
  <si>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</si>
  <si>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</si>
  <si>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</si>
  <si>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</si>
  <si>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</si>
  <si>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</si>
  <si>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</si>
  <si>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</si>
  <si>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</si>
  <si>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</si>
  <si>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</si>
  <si>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</si>
  <si>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</si>
  <si>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</si>
  <si>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</si>
  <si>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</si>
  <si>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</si>
  <si>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</si>
  <si>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</si>
  <si>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</si>
  <si>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</si>
  <si>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</si>
  <si>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</si>
  <si>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</si>
  <si>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</si>
  <si>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</si>
  <si>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</si>
  <si>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</si>
  <si>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</si>
  <si>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</si>
  <si>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</si>
  <si>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</si>
  <si>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</si>
  <si>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</si>
  <si>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</si>
  <si>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</si>
  <si>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</si>
  <si>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</si>
  <si>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</si>
  <si>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</si>
  <si>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</si>
  <si>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</si>
  <si>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</si>
  <si>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</si>
  <si>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</si>
  <si>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</si>
  <si>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</si>
  <si>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</si>
  <si>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</si>
  <si>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</si>
  <si>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</si>
  <si>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</si>
  <si>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</si>
  <si>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</si>
  <si>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</si>
  <si>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</si>
  <si>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</si>
  <si>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</si>
  <si>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</si>
  <si>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</si>
  <si>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</si>
  <si>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</si>
  <si>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</si>
  <si>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</si>
  <si>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</si>
  <si>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</si>
  <si>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</si>
  <si>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</si>
  <si>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</si>
  <si>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CBL10</t>
  </si>
  <si>
    <t>3 month GBP Libor + 0.52%</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</si>
  <si>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</si>
  <si>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</si>
  <si>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</si>
  <si>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</si>
  <si>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</si>
  <si>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</si>
  <si>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</si>
  <si>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</si>
  <si>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</si>
  <si>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</si>
  <si>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</si>
  <si>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</si>
  <si>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</si>
  <si>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</si>
  <si>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</si>
  <si>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</si>
  <si>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</si>
  <si>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</si>
  <si>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</si>
  <si>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</si>
  <si>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</si>
  <si>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</si>
  <si>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</si>
  <si>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</si>
  <si>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</si>
  <si>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</si>
  <si>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</si>
  <si>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</si>
  <si>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</si>
  <si>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</si>
  <si>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</si>
  <si>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</si>
  <si>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</si>
  <si>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</si>
  <si>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</si>
  <si>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</si>
  <si>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</si>
  <si>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</si>
  <si>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</si>
  <si>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</si>
  <si>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t>Standard &amp; Poor's</t>
  </si>
  <si>
    <r>
      <t>Deposit/Counterparty</t>
    </r>
    <r>
      <rPr>
        <vertAlign val="superscript"/>
        <sz val="10"/>
        <rFont val="Arial"/>
        <family val="2"/>
      </rPr>
      <t>1</t>
    </r>
  </si>
  <si>
    <t>Aa2</t>
  </si>
  <si>
    <t>AA</t>
  </si>
  <si>
    <t>AA-</t>
  </si>
  <si>
    <t>A+</t>
  </si>
  <si>
    <t>Short-term</t>
  </si>
  <si>
    <t>P-1</t>
  </si>
  <si>
    <t>R-1(high)</t>
  </si>
  <si>
    <t>F1+</t>
  </si>
  <si>
    <t>A-1</t>
  </si>
  <si>
    <t>Stable</t>
  </si>
  <si>
    <t>1. DBRS LT Issuer Rating; Moody’s LT Deposit and Counterparty Risk Assessment Rating; S&amp;P’s Issuer Credit Rating; Fitch LT Issuer Default and Derivative Counterparty Rating</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</si>
  <si>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</si>
  <si>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</si>
  <si>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</si>
  <si>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</si>
  <si>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</si>
  <si>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</si>
  <si>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</si>
  <si>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</si>
  <si>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</si>
  <si>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</si>
  <si>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</si>
  <si>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</si>
  <si>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</si>
  <si>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</si>
  <si>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</si>
  <si>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</si>
  <si>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</si>
  <si>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</si>
  <si>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</si>
  <si>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</si>
  <si>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</si>
  <si>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</si>
  <si>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</si>
  <si>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</si>
  <si>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</si>
  <si>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</si>
  <si>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</si>
  <si>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</si>
  <si>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</si>
  <si>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</si>
  <si>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</si>
  <si>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</si>
  <si>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</si>
  <si>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</si>
  <si>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</si>
  <si>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</si>
  <si>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</si>
  <si>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</si>
  <si>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</si>
  <si>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</si>
  <si>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</si>
  <si>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</si>
  <si>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</si>
  <si>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</si>
  <si>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</si>
  <si>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</si>
  <si>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</si>
  <si>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</si>
  <si>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</si>
  <si>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</si>
  <si>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</si>
  <si>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</si>
  <si>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</si>
  <si>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</si>
  <si>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</si>
  <si>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</si>
  <si>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</si>
  <si>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</si>
  <si>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</si>
  <si>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</si>
  <si>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</si>
  <si>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</si>
  <si>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</si>
  <si>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</si>
  <si>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</si>
  <si>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</si>
  <si>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</si>
  <si>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</si>
  <si>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</si>
  <si>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Intercompany Loans (CAD)</t>
  </si>
  <si>
    <t>Guarantee Loan:</t>
  </si>
  <si>
    <t>Demand Loan:</t>
  </si>
  <si>
    <r>
      <t>Intercompany Loan</t>
    </r>
    <r>
      <rPr>
        <b/>
        <vertAlign val="superscript"/>
        <sz val="10"/>
        <rFont val="Arial"/>
        <family val="2"/>
      </rPr>
      <t>1</t>
    </r>
    <r>
      <rPr>
        <b/>
        <sz val="10"/>
        <rFont val="Arial"/>
        <family val="2"/>
      </rPr>
      <t>:</t>
    </r>
  </si>
  <si>
    <t>1. Intercompany Loan balance on the Calculation Date is equal to the Intercompany Loan balance on the prior Calculation Date plus new advances and minus repayments in the Calculation Period ending on the Calculation Date.</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</si>
  <si>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</si>
  <si>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</si>
  <si>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</si>
  <si>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</si>
  <si>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</si>
  <si>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</si>
  <si>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</si>
  <si>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</si>
  <si>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</si>
  <si>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</si>
  <si>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</si>
  <si>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</si>
  <si>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</si>
  <si>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</si>
  <si>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</si>
  <si>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</si>
  <si>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</si>
  <si>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</si>
  <si>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</si>
  <si>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</si>
  <si>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</si>
  <si>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</si>
  <si>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</si>
  <si>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</si>
  <si>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</si>
  <si>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</si>
  <si>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XS1377696627</t>
  </si>
  <si>
    <t>Covered Bond - Series CBL10-2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</si>
  <si>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</si>
  <si>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</si>
  <si>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</si>
  <si>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</si>
  <si>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</si>
  <si>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</si>
  <si>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</si>
  <si>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</si>
  <si>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</si>
  <si>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</si>
  <si>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</si>
  <si>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</si>
  <si>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</si>
  <si>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</si>
  <si>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</si>
  <si>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</si>
  <si>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Cover Pool Summary Statistics</t>
  </si>
  <si>
    <r>
      <t>Asset Type</t>
    </r>
    <r>
      <rPr>
        <vertAlign val="superscript"/>
        <sz val="10"/>
        <rFont val="Arial"/>
        <family val="2"/>
      </rPr>
      <t>1</t>
    </r>
  </si>
  <si>
    <t>Current Balance (CAD)</t>
  </si>
  <si>
    <t>Previous Month Balance (CAD)</t>
  </si>
  <si>
    <t>Number of Loans in Pool</t>
  </si>
  <si>
    <t>Number of Properties</t>
  </si>
  <si>
    <t>Number of Primary Borrowers</t>
  </si>
  <si>
    <t>Average Loan Size (CAD)</t>
  </si>
  <si>
    <r>
      <t>Weighted Average Current LTV</t>
    </r>
    <r>
      <rPr>
        <vertAlign val="superscript"/>
        <sz val="10"/>
        <rFont val="Arial"/>
        <family val="2"/>
      </rPr>
      <t>2</t>
    </r>
  </si>
  <si>
    <r>
      <t>Weighted Average Current LTV (unindexed)</t>
    </r>
    <r>
      <rPr>
        <vertAlign val="superscript"/>
        <sz val="10"/>
        <rFont val="Arial"/>
        <family val="2"/>
      </rPr>
      <t>3</t>
    </r>
  </si>
  <si>
    <t>Weighted Average Mortgage Rate</t>
  </si>
  <si>
    <t>Weighted Average Original Term (Months)</t>
  </si>
  <si>
    <t>Weighted Average Remaining Term (Months)</t>
  </si>
  <si>
    <r>
      <t>Weighted Average Seasoning (Months)</t>
    </r>
    <r>
      <rPr>
        <vertAlign val="superscript"/>
        <sz val="10"/>
        <rFont val="Arial"/>
        <family val="2"/>
      </rPr>
      <t>4</t>
    </r>
  </si>
  <si>
    <r>
      <t>Weighted Average Authorized LTV</t>
    </r>
    <r>
      <rPr>
        <vertAlign val="superscript"/>
        <sz val="10"/>
        <rFont val="Arial"/>
        <family val="2"/>
      </rPr>
      <t>3</t>
    </r>
  </si>
  <si>
    <r>
      <t>Weighted Average Original LTV</t>
    </r>
    <r>
      <rPr>
        <vertAlign val="superscript"/>
        <sz val="10"/>
        <rFont val="Arial"/>
        <family val="2"/>
      </rPr>
      <t>3</t>
    </r>
  </si>
  <si>
    <t>Weighted Average Maturity of Outstanding Bonds (Months)</t>
  </si>
  <si>
    <t>1. All loans are amortizing mortgages</t>
  </si>
  <si>
    <t>2. Weighted Average Current LTV is calculated based on indexed property values as per the Indexation Methodology.</t>
  </si>
  <si>
    <t>3. Weighted Average Current LTV (unindexed), Weighted Average Authorized LTV and Weighted Average Original LTV are calculated based on appraisal amount at origination.</t>
  </si>
  <si>
    <t>Covered Bonds Outstanding vs. OSFI Limit</t>
  </si>
  <si>
    <t>Issued under the Legislative Covered Bond Programme</t>
  </si>
  <si>
    <t>Asset Coverage Test (CAD)</t>
  </si>
  <si>
    <r>
      <t xml:space="preserve">A = lesser of (i) LTV Adjusted Loan Balance </t>
    </r>
    <r>
      <rPr>
        <vertAlign val="superscript"/>
        <sz val="10"/>
        <color theme="1"/>
        <rFont val="Arial"/>
        <family val="2"/>
      </rPr>
      <t>1</t>
    </r>
    <r>
      <rPr>
        <sz val="10"/>
        <color theme="1"/>
        <rFont val="Arial"/>
        <family val="2"/>
      </rPr>
      <t xml:space="preserve"> and</t>
    </r>
  </si>
  <si>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</si>
  <si>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</si>
  <si>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</si>
  <si>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</si>
  <si>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</si>
  <si>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</si>
  <si>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</si>
  <si>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</si>
  <si>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</si>
  <si>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</si>
  <si>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</si>
  <si>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r>
      <t xml:space="preserve">   Level of Overcollateralization</t>
    </r>
    <r>
      <rPr>
        <vertAlign val="superscript"/>
        <sz val="10"/>
        <rFont val="Arial"/>
        <family val="2"/>
      </rPr>
      <t>2</t>
    </r>
    <r>
      <rPr>
        <sz val="10"/>
        <rFont val="Arial"/>
        <family val="2"/>
      </rPr>
      <t>:</t>
    </r>
  </si>
  <si>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</si>
  <si>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</si>
  <si>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</si>
  <si>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</si>
  <si>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</si>
  <si>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</si>
  <si>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</si>
  <si>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 xml:space="preserve">2. Per Section 4.3.8 of the CMHC Guide, (A) the lesser of (i) the total amount of cover pool collateral and (ii) the amount of cover pool collateral required to collateralize the covered bonds outstanding and </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</si>
  <si>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</si>
  <si>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</si>
  <si>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</si>
  <si>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</si>
  <si>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</si>
  <si>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</si>
  <si>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</si>
  <si>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</si>
  <si>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</si>
  <si>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</si>
  <si>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</si>
  <si>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</si>
  <si>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</si>
  <si>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</si>
  <si>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</si>
  <si>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</si>
  <si>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</si>
  <si>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</si>
  <si>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</si>
  <si>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</si>
  <si>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</si>
  <si>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</si>
  <si>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</si>
  <si>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</si>
  <si>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</si>
  <si>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</si>
  <si>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</si>
  <si>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</si>
  <si>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</si>
  <si>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</si>
  <si>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</si>
  <si>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</si>
  <si>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</si>
  <si>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</si>
  <si>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</si>
  <si>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</si>
  <si>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</si>
  <si>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</si>
  <si>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</si>
  <si>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</si>
  <si>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</si>
  <si>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</si>
  <si>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</si>
  <si>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</si>
  <si>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</si>
  <si>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</si>
  <si>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</si>
  <si>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</si>
  <si>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</si>
  <si>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</si>
  <si>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</si>
  <si>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</si>
  <si>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</si>
  <si>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</si>
  <si>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</si>
  <si>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</si>
  <si>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</si>
  <si>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</si>
  <si>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</si>
  <si>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</si>
  <si>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</si>
  <si>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</si>
  <si>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</si>
  <si>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</si>
  <si>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</si>
  <si>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</si>
  <si>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</si>
  <si>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</si>
  <si>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</si>
  <si>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</si>
  <si>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</si>
  <si>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</si>
  <si>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</si>
  <si>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</si>
  <si>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</si>
  <si>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</si>
  <si>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</si>
  <si>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</si>
  <si>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</si>
  <si>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</si>
  <si>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</si>
  <si>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</si>
  <si>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</si>
  <si>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</si>
  <si>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</si>
  <si>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</si>
  <si>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</si>
  <si>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</si>
  <si>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</si>
  <si>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</si>
  <si>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</si>
  <si>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</si>
  <si>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</si>
  <si>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</si>
  <si>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</si>
  <si>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</si>
  <si>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</si>
  <si>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</si>
  <si>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</si>
  <si>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</si>
  <si>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</si>
  <si>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</si>
  <si>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</si>
  <si>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</si>
  <si>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</si>
  <si>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</si>
  <si>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</si>
  <si>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</si>
  <si>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</si>
  <si>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</si>
  <si>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</si>
  <si>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</si>
  <si>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</si>
  <si>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</si>
  <si>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</si>
  <si>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</si>
  <si>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</si>
  <si>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</si>
  <si>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</si>
  <si>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</si>
  <si>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</si>
  <si>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</si>
  <si>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</si>
  <si>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</si>
  <si>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</si>
  <si>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</si>
  <si>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</si>
  <si>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</si>
  <si>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</si>
  <si>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</si>
  <si>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</si>
  <si>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</si>
  <si>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</si>
  <si>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</si>
  <si>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</si>
  <si>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</si>
  <si>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</si>
  <si>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</si>
  <si>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</si>
  <si>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</si>
  <si>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</si>
  <si>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</si>
  <si>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</si>
  <si>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</si>
  <si>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</si>
  <si>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</si>
  <si>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</si>
  <si>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</si>
  <si>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</si>
  <si>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</si>
  <si>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</si>
  <si>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</si>
  <si>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</si>
  <si>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</si>
  <si>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</si>
  <si>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</si>
  <si>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</si>
  <si>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</si>
  <si>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</si>
  <si>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</si>
  <si>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</si>
  <si>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</si>
  <si>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</si>
  <si>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</si>
  <si>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</si>
  <si>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</si>
  <si>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</si>
  <si>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</si>
  <si>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Covered Bonds currently outstanding (CAD Equivalent):</t>
  </si>
  <si>
    <t>OSFI maximum (CAD Equivalent):</t>
  </si>
  <si>
    <r>
      <t>Covered Bond - Series CBL7</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</si>
</sst>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70" fontId="22" fillId="0" borderId="0" xfId="11"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indent="1"/>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1" t="s">
        <v>1271</v>
      </c>
      <c r="F6" s="341"/>
      <c r="G6" s="341"/>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14/03/19</v>
      </c>
      <c r="G9" s="7"/>
      <c r="H9" s="7"/>
      <c r="I9" s="7"/>
      <c r="J9" s="8"/>
    </row>
    <row r="10" spans="2:10" ht="21" x14ac:dyDescent="0.25">
      <c r="B10" s="6"/>
      <c r="C10" s="7"/>
      <c r="D10" s="7"/>
      <c r="E10" s="7"/>
      <c r="F10" s="12" t="str">
        <f>"Cut-off Date: "&amp;TEXT('D. Nat Trans Templ'!D2,"DD/MM/YY")</f>
        <v>Cut-off Date: 28/02/19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2" t="s">
        <v>15</v>
      </c>
      <c r="E24" s="343" t="s">
        <v>16</v>
      </c>
      <c r="F24" s="343"/>
      <c r="G24" s="343"/>
      <c r="H24" s="343"/>
      <c r="I24" s="7"/>
      <c r="J24" s="8"/>
    </row>
    <row r="25" spans="2:10" x14ac:dyDescent="0.25">
      <c r="B25" s="6"/>
      <c r="C25" s="7"/>
      <c r="D25" s="7"/>
      <c r="E25" s="15"/>
      <c r="F25" s="15"/>
      <c r="G25" s="15"/>
      <c r="H25" s="7"/>
      <c r="I25" s="7"/>
      <c r="J25" s="8"/>
    </row>
    <row r="26" spans="2:10" x14ac:dyDescent="0.25">
      <c r="B26" s="6"/>
      <c r="C26" s="7"/>
      <c r="D26" s="342" t="s">
        <v>17</v>
      </c>
      <c r="E26" s="343"/>
      <c r="F26" s="343"/>
      <c r="G26" s="343"/>
      <c r="H26" s="343"/>
      <c r="I26" s="7"/>
      <c r="J26" s="8"/>
    </row>
    <row r="27" spans="2:10" x14ac:dyDescent="0.25">
      <c r="B27" s="6"/>
      <c r="C27" s="7"/>
      <c r="D27" s="16"/>
      <c r="E27" s="16"/>
      <c r="F27" s="16"/>
      <c r="G27" s="16"/>
      <c r="H27" s="16"/>
      <c r="I27" s="7"/>
      <c r="J27" s="8"/>
    </row>
    <row r="28" spans="2:10" x14ac:dyDescent="0.25">
      <c r="B28" s="6"/>
      <c r="C28" s="7"/>
      <c r="D28" s="342" t="s">
        <v>18</v>
      </c>
      <c r="E28" s="343" t="s">
        <v>16</v>
      </c>
      <c r="F28" s="343"/>
      <c r="G28" s="343"/>
      <c r="H28" s="343"/>
      <c r="I28" s="7"/>
      <c r="J28" s="8"/>
    </row>
    <row r="29" spans="2:10" x14ac:dyDescent="0.25">
      <c r="B29" s="6"/>
      <c r="C29" s="7"/>
      <c r="D29" s="15"/>
      <c r="E29" s="15"/>
      <c r="F29" s="15"/>
      <c r="G29" s="15"/>
      <c r="H29" s="15"/>
      <c r="I29" s="7"/>
      <c r="J29" s="8"/>
    </row>
    <row r="30" spans="2:10" x14ac:dyDescent="0.25">
      <c r="B30" s="6"/>
      <c r="C30" s="7"/>
      <c r="D30" s="342" t="s">
        <v>19</v>
      </c>
      <c r="E30" s="343" t="s">
        <v>16</v>
      </c>
      <c r="F30" s="343"/>
      <c r="G30" s="343"/>
      <c r="H30" s="343"/>
      <c r="I30" s="7"/>
      <c r="J30" s="8"/>
    </row>
    <row r="31" spans="2:10" x14ac:dyDescent="0.25">
      <c r="B31" s="6"/>
      <c r="C31" s="7"/>
      <c r="D31" s="7"/>
      <c r="E31" s="7"/>
      <c r="F31" s="7"/>
      <c r="G31" s="7"/>
      <c r="H31" s="7"/>
      <c r="I31" s="7"/>
      <c r="J31" s="8"/>
    </row>
    <row r="32" spans="2:10" x14ac:dyDescent="0.25">
      <c r="B32" s="6"/>
      <c r="C32" s="7"/>
      <c r="D32" s="339" t="s">
        <v>20</v>
      </c>
      <c r="E32" s="340"/>
      <c r="F32" s="340"/>
      <c r="G32" s="340"/>
      <c r="H32" s="340"/>
      <c r="I32" s="7"/>
      <c r="J32" s="8"/>
    </row>
    <row r="33" spans="2:10" x14ac:dyDescent="0.25">
      <c r="B33" s="6"/>
      <c r="C33" s="7"/>
      <c r="D33" s="7"/>
      <c r="E33" s="7"/>
      <c r="F33" s="14"/>
      <c r="G33" s="7"/>
      <c r="H33" s="7"/>
      <c r="I33" s="7"/>
      <c r="J33" s="8"/>
    </row>
    <row r="34" spans="2:10" x14ac:dyDescent="0.25">
      <c r="B34" s="6"/>
      <c r="C34" s="7"/>
      <c r="D34" s="339" t="s">
        <v>1226</v>
      </c>
      <c r="E34" s="340"/>
      <c r="F34" s="340"/>
      <c r="G34" s="340"/>
      <c r="H34" s="340"/>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1321</v>
      </c>
      <c r="E15" s="31"/>
      <c r="F15" s="31"/>
      <c r="H15" s="23"/>
      <c r="L15" s="23"/>
      <c r="M15" s="23"/>
    </row>
    <row r="16" spans="1:13" ht="45" x14ac:dyDescent="0.25">
      <c r="A16" s="25" t="s">
        <v>35</v>
      </c>
      <c r="B16" s="39" t="s">
        <v>36</v>
      </c>
      <c r="C16" s="329" t="s">
        <v>1634</v>
      </c>
      <c r="E16" s="31"/>
      <c r="F16" s="31"/>
      <c r="H16" s="23"/>
      <c r="L16" s="23"/>
      <c r="M16" s="23"/>
    </row>
    <row r="17" spans="1:13" x14ac:dyDescent="0.25">
      <c r="A17" s="25" t="s">
        <v>37</v>
      </c>
      <c r="B17" s="39" t="s">
        <v>38</v>
      </c>
      <c r="C17" s="25" t="str">
        <f>TEXT('D. Nat Trans Templ'!D2,"DD/MM/YY")</f>
        <v>28/02/19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1636</v>
      </c>
      <c r="D27" s="42"/>
      <c r="E27" s="42"/>
      <c r="F27" s="42"/>
      <c r="H27" s="23"/>
      <c r="L27" s="23"/>
      <c r="M27" s="23"/>
    </row>
    <row r="28" spans="1:13" x14ac:dyDescent="0.25">
      <c r="A28" s="25" t="s">
        <v>49</v>
      </c>
      <c r="B28" s="41" t="s">
        <v>50</v>
      </c>
      <c r="C28" s="25" t="s">
        <v>1636</v>
      </c>
      <c r="D28" s="42"/>
      <c r="E28" s="42"/>
      <c r="F28" s="42"/>
      <c r="H28" s="23"/>
      <c r="L28" s="23"/>
      <c r="M28" s="23"/>
    </row>
    <row r="29" spans="1:13" x14ac:dyDescent="0.25">
      <c r="A29" s="25" t="s">
        <v>51</v>
      </c>
      <c r="B29" s="41" t="s">
        <v>52</v>
      </c>
      <c r="C29" s="329" t="s">
        <v>1635</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Templ'!D223/1000000</f>
        <v>26174.572123200425</v>
      </c>
      <c r="F38" s="42"/>
      <c r="H38" s="23"/>
      <c r="L38" s="23"/>
      <c r="M38" s="23"/>
    </row>
    <row r="39" spans="1:13" x14ac:dyDescent="0.25">
      <c r="A39" s="25" t="s">
        <v>61</v>
      </c>
      <c r="B39" s="42" t="s">
        <v>62</v>
      </c>
      <c r="C39" s="144">
        <f>'D. Nat Trans Templ'!D260/1000000</f>
        <v>17767.8508</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Templ'!G267-1</f>
        <v>3.0000000000000027E-2</v>
      </c>
      <c r="D45" s="140">
        <f>IF(OR(C38="[For completion]",C39="[For completion]"),"Please complete G.3.1.1 and G.3.1.2",(C38/C39-1))</f>
        <v>0.47314227352699434</v>
      </c>
      <c r="E45" s="61"/>
      <c r="F45" s="140">
        <f>1/'D. Nat Trans Templ'!G265-1</f>
        <v>7.5268817204301008E-2</v>
      </c>
      <c r="G45" s="25" t="s">
        <v>924</v>
      </c>
      <c r="H45" s="23"/>
      <c r="L45" s="23"/>
      <c r="M45" s="23"/>
    </row>
    <row r="46" spans="1:13" outlineLevel="1" x14ac:dyDescent="0.25">
      <c r="A46" s="25" t="s">
        <v>74</v>
      </c>
      <c r="B46" s="121" t="s">
        <v>1652</v>
      </c>
      <c r="C46" s="61"/>
      <c r="D46" s="140">
        <f>'D. Nat Trans Templ'!G268-1</f>
        <v>7.4296438979753576E-2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26174.572123200425</v>
      </c>
      <c r="E53" s="49"/>
      <c r="F53" s="332">
        <f>IF($C$58=0,"",IF(C53="[for completion]","",C53/$C$58))</f>
        <v>1</v>
      </c>
      <c r="G53" s="50"/>
      <c r="H53" s="23"/>
      <c r="L53" s="23"/>
      <c r="M53" s="23"/>
    </row>
    <row r="54" spans="1:13" x14ac:dyDescent="0.25">
      <c r="A54" s="25" t="s">
        <v>85</v>
      </c>
      <c r="B54" s="42" t="s">
        <v>86</v>
      </c>
      <c r="C54" s="144">
        <v>0</v>
      </c>
      <c r="E54" s="49"/>
      <c r="F54" s="332">
        <f>IF($C$58=0,"",IF(C54="[for completion]","",C54/$C$58))</f>
        <v>0</v>
      </c>
      <c r="G54" s="50"/>
      <c r="H54" s="23"/>
      <c r="L54" s="23"/>
      <c r="M54" s="23"/>
    </row>
    <row r="55" spans="1:13" x14ac:dyDescent="0.25">
      <c r="A55" s="25" t="s">
        <v>87</v>
      </c>
      <c r="B55" s="42" t="s">
        <v>88</v>
      </c>
      <c r="C55" s="144">
        <v>0</v>
      </c>
      <c r="E55" s="49"/>
      <c r="F55" s="333">
        <f t="shared" ref="F55:F56" si="0">IF($C$58=0,"",IF(C55="[for completion]","",C55/$C$58))</f>
        <v>0</v>
      </c>
      <c r="G55" s="50"/>
      <c r="H55" s="23"/>
      <c r="L55" s="23"/>
      <c r="M55" s="23"/>
    </row>
    <row r="56" spans="1:13" x14ac:dyDescent="0.25">
      <c r="A56" s="25" t="s">
        <v>89</v>
      </c>
      <c r="B56" s="42" t="s">
        <v>90</v>
      </c>
      <c r="C56" s="144">
        <v>0</v>
      </c>
      <c r="E56" s="49"/>
      <c r="F56" s="333">
        <f t="shared" si="0"/>
        <v>0</v>
      </c>
      <c r="G56" s="50"/>
      <c r="H56" s="23"/>
      <c r="L56" s="23"/>
      <c r="M56" s="23"/>
    </row>
    <row r="57" spans="1:13" x14ac:dyDescent="0.25">
      <c r="A57" s="25" t="s">
        <v>91</v>
      </c>
      <c r="B57" s="25" t="s">
        <v>92</v>
      </c>
      <c r="C57" s="144">
        <v>0</v>
      </c>
      <c r="E57" s="49"/>
      <c r="F57" s="332">
        <f>IF($C$58=0,"",IF(C57="[for completion]","",C57/$C$58))</f>
        <v>0</v>
      </c>
      <c r="G57" s="50"/>
      <c r="H57" s="23"/>
      <c r="L57" s="23"/>
      <c r="M57" s="23"/>
    </row>
    <row r="58" spans="1:13" x14ac:dyDescent="0.25">
      <c r="A58" s="25" t="s">
        <v>93</v>
      </c>
      <c r="B58" s="51" t="s">
        <v>94</v>
      </c>
      <c r="C58" s="145">
        <f>SUM(C53:C57)</f>
        <v>26174.572123200425</v>
      </c>
      <c r="D58" s="49"/>
      <c r="E58" s="49"/>
      <c r="F58" s="333">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Templ'!D234/12</f>
        <v>2.0498423480321617</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Templ'!E398+'D. Nat Trans Templ'!E399)/1000000</f>
        <v>5463.1409610200026</v>
      </c>
      <c r="D70" s="334" t="s">
        <v>927</v>
      </c>
      <c r="E70" s="21"/>
      <c r="F70" s="332">
        <f t="shared" ref="F70:F75" si="1">IF($C$77=0,"",IF(C70="[for completion]","",C70/$C$77))</f>
        <v>0.20871939893824323</v>
      </c>
      <c r="G70" s="332" t="str">
        <f>IF($D$77=0,"",IF(D70="[Mark as ND1 if not relevant]","",D70/$D$77))</f>
        <v/>
      </c>
      <c r="H70" s="23"/>
      <c r="L70" s="23"/>
      <c r="M70" s="23"/>
    </row>
    <row r="71" spans="1:13" x14ac:dyDescent="0.25">
      <c r="A71" s="25" t="s">
        <v>108</v>
      </c>
      <c r="B71" s="135" t="s">
        <v>1248</v>
      </c>
      <c r="C71" s="144">
        <f>'D. Nat Trans Templ'!E400/1000000</f>
        <v>7742.7354373099997</v>
      </c>
      <c r="D71" s="334" t="s">
        <v>927</v>
      </c>
      <c r="E71" s="21"/>
      <c r="F71" s="332">
        <f t="shared" si="1"/>
        <v>0.29581134701518863</v>
      </c>
      <c r="G71" s="332" t="str">
        <f t="shared" ref="G71:G76" si="2">IF($D$77=0,"",IF(D71="[Mark as ND1 if not relevant]","",D71/$D$77))</f>
        <v/>
      </c>
      <c r="H71" s="23"/>
      <c r="L71" s="23"/>
      <c r="M71" s="23"/>
    </row>
    <row r="72" spans="1:13" x14ac:dyDescent="0.25">
      <c r="A72" s="25" t="s">
        <v>109</v>
      </c>
      <c r="B72" s="134" t="s">
        <v>1249</v>
      </c>
      <c r="C72" s="334">
        <f>'D. Nat Trans Templ'!E401/1000000</f>
        <v>7489.4014053200008</v>
      </c>
      <c r="D72" s="334" t="s">
        <v>927</v>
      </c>
      <c r="E72" s="21"/>
      <c r="F72" s="332">
        <f t="shared" si="1"/>
        <v>0.28613271575437599</v>
      </c>
      <c r="G72" s="332" t="str">
        <f t="shared" si="2"/>
        <v/>
      </c>
      <c r="H72" s="23"/>
      <c r="L72" s="23"/>
      <c r="M72" s="23"/>
    </row>
    <row r="73" spans="1:13" x14ac:dyDescent="0.25">
      <c r="A73" s="25" t="s">
        <v>110</v>
      </c>
      <c r="B73" s="134" t="s">
        <v>1250</v>
      </c>
      <c r="C73" s="334">
        <f>('D. Nat Trans Templ'!E402+'D. Nat Trans Templ'!E403)/1000000</f>
        <v>3630.5310305600042</v>
      </c>
      <c r="D73" s="334" t="s">
        <v>927</v>
      </c>
      <c r="E73" s="21"/>
      <c r="F73" s="332">
        <f t="shared" si="1"/>
        <v>0.13870450349566779</v>
      </c>
      <c r="G73" s="332" t="str">
        <f t="shared" si="2"/>
        <v/>
      </c>
      <c r="H73" s="23"/>
      <c r="L73" s="23"/>
      <c r="M73" s="23"/>
    </row>
    <row r="74" spans="1:13" x14ac:dyDescent="0.25">
      <c r="A74" s="25" t="s">
        <v>111</v>
      </c>
      <c r="B74" s="134" t="s">
        <v>1251</v>
      </c>
      <c r="C74" s="334">
        <f>('D. Nat Trans Templ'!E404+'D. Nat Trans Templ'!E405)/1000000</f>
        <v>1539.5346593700003</v>
      </c>
      <c r="D74" s="334" t="s">
        <v>927</v>
      </c>
      <c r="E74" s="21"/>
      <c r="F74" s="332">
        <f t="shared" si="1"/>
        <v>5.8817949425252439E-2</v>
      </c>
      <c r="G74" s="332" t="str">
        <f t="shared" si="2"/>
        <v/>
      </c>
      <c r="H74" s="23"/>
      <c r="L74" s="23"/>
      <c r="M74" s="23"/>
    </row>
    <row r="75" spans="1:13" x14ac:dyDescent="0.25">
      <c r="A75" s="25" t="s">
        <v>112</v>
      </c>
      <c r="B75" s="134" t="s">
        <v>1252</v>
      </c>
      <c r="C75" s="334">
        <f>'D. Nat Trans Templ'!E406/1000000</f>
        <v>309.22862961999999</v>
      </c>
      <c r="D75" s="334" t="s">
        <v>927</v>
      </c>
      <c r="E75" s="21"/>
      <c r="F75" s="332">
        <f t="shared" si="1"/>
        <v>1.1814085371271958E-2</v>
      </c>
      <c r="G75" s="332" t="str">
        <f t="shared" si="2"/>
        <v/>
      </c>
      <c r="H75" s="23"/>
      <c r="L75" s="23"/>
      <c r="M75" s="23"/>
    </row>
    <row r="76" spans="1:13" x14ac:dyDescent="0.25">
      <c r="A76" s="25" t="s">
        <v>113</v>
      </c>
      <c r="B76" s="134" t="s">
        <v>1253</v>
      </c>
      <c r="C76" s="334"/>
      <c r="D76" s="334"/>
      <c r="E76" s="21"/>
      <c r="F76" s="332"/>
      <c r="G76" s="332" t="str">
        <f t="shared" si="2"/>
        <v/>
      </c>
      <c r="H76" s="23"/>
      <c r="L76" s="23"/>
      <c r="M76" s="23"/>
    </row>
    <row r="77" spans="1:13" x14ac:dyDescent="0.25">
      <c r="A77" s="25" t="s">
        <v>114</v>
      </c>
      <c r="B77" s="58" t="s">
        <v>94</v>
      </c>
      <c r="C77" s="145">
        <f>SUM(C70:C76)</f>
        <v>26174.572123200007</v>
      </c>
      <c r="D77" s="145">
        <f>SUM(D70:D76)</f>
        <v>0</v>
      </c>
      <c r="E77" s="42"/>
      <c r="F77" s="335">
        <f>SUM(F70:F76)</f>
        <v>1</v>
      </c>
      <c r="G77" s="335">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2.5264876190376087</v>
      </c>
      <c r="D89" s="144">
        <v>3.5263764641512774</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3720.6</v>
      </c>
      <c r="D93" s="144">
        <v>0</v>
      </c>
      <c r="E93" s="21"/>
      <c r="F93" s="335">
        <f>IF($C$100=0,"",IF(C93="[for completion]","",IF(C93="","",C93/$C$100)))</f>
        <v>0.20940067776796054</v>
      </c>
      <c r="G93" s="335">
        <f>IF($D$100=0,"",IF(D93="[Mark as ND1 if not relevant]","",IF(D93="","",D93/$D$100)))</f>
        <v>0</v>
      </c>
      <c r="H93" s="23"/>
      <c r="L93" s="23"/>
      <c r="M93" s="23"/>
    </row>
    <row r="94" spans="1:13" x14ac:dyDescent="0.25">
      <c r="A94" s="25" t="s">
        <v>131</v>
      </c>
      <c r="B94" s="135" t="s">
        <v>1248</v>
      </c>
      <c r="C94" s="144">
        <v>2519.9899999999998</v>
      </c>
      <c r="D94" s="144">
        <v>3720.6</v>
      </c>
      <c r="E94" s="21"/>
      <c r="F94" s="335">
        <f t="shared" ref="F94:F99" si="4">IF($C$100=0,"",IF(C94="[for completion]","",IF(C94="","",C94/$C$100)))</f>
        <v>0.1418286335452569</v>
      </c>
      <c r="G94" s="335">
        <f t="shared" ref="G94:G99" si="5">IF($D$100=0,"",IF(D94="[Mark as ND1 if not relevant]","",IF(D94="","",D94/$D$100)))</f>
        <v>0.20940067776796054</v>
      </c>
      <c r="H94" s="23"/>
      <c r="L94" s="23"/>
      <c r="M94" s="23"/>
    </row>
    <row r="95" spans="1:13" x14ac:dyDescent="0.25">
      <c r="A95" s="25" t="s">
        <v>132</v>
      </c>
      <c r="B95" s="135" t="s">
        <v>1249</v>
      </c>
      <c r="C95" s="144">
        <v>3954.8957999999998</v>
      </c>
      <c r="D95" s="144">
        <v>2519.9899999999998</v>
      </c>
      <c r="E95" s="21"/>
      <c r="F95" s="335">
        <f t="shared" si="4"/>
        <v>0.22258717976177511</v>
      </c>
      <c r="G95" s="335">
        <f t="shared" si="5"/>
        <v>0.1418286335452569</v>
      </c>
      <c r="H95" s="23"/>
      <c r="L95" s="23"/>
      <c r="M95" s="23"/>
    </row>
    <row r="96" spans="1:13" x14ac:dyDescent="0.25">
      <c r="A96" s="25" t="s">
        <v>133</v>
      </c>
      <c r="B96" s="135" t="s">
        <v>1250</v>
      </c>
      <c r="C96" s="144">
        <v>6775.0749999999998</v>
      </c>
      <c r="D96" s="144">
        <v>3954.8957999999998</v>
      </c>
      <c r="E96" s="21"/>
      <c r="F96" s="335">
        <f t="shared" si="4"/>
        <v>0.38131088989108347</v>
      </c>
      <c r="G96" s="335">
        <f t="shared" si="5"/>
        <v>0.22258717976177511</v>
      </c>
      <c r="H96" s="23"/>
      <c r="L96" s="23"/>
      <c r="M96" s="23"/>
    </row>
    <row r="97" spans="1:14" x14ac:dyDescent="0.25">
      <c r="A97" s="25" t="s">
        <v>134</v>
      </c>
      <c r="B97" s="135" t="s">
        <v>1251</v>
      </c>
      <c r="C97" s="144">
        <v>0</v>
      </c>
      <c r="D97" s="144">
        <v>6775.0749999999998</v>
      </c>
      <c r="E97" s="21"/>
      <c r="F97" s="335">
        <f t="shared" si="4"/>
        <v>0</v>
      </c>
      <c r="G97" s="335">
        <f t="shared" si="5"/>
        <v>0.38131088989108347</v>
      </c>
      <c r="H97" s="23"/>
      <c r="L97" s="23"/>
      <c r="M97" s="23"/>
    </row>
    <row r="98" spans="1:14" x14ac:dyDescent="0.25">
      <c r="A98" s="25" t="s">
        <v>135</v>
      </c>
      <c r="B98" s="135" t="s">
        <v>1252</v>
      </c>
      <c r="C98" s="144">
        <v>797.29</v>
      </c>
      <c r="D98" s="144">
        <v>797.29</v>
      </c>
      <c r="E98" s="21"/>
      <c r="F98" s="335">
        <f t="shared" si="4"/>
        <v>4.4872619033923901E-2</v>
      </c>
      <c r="G98" s="335">
        <f t="shared" si="5"/>
        <v>4.4872619033923901E-2</v>
      </c>
      <c r="H98" s="23"/>
      <c r="L98" s="23"/>
      <c r="M98" s="23"/>
    </row>
    <row r="99" spans="1:14" x14ac:dyDescent="0.25">
      <c r="A99" s="25" t="s">
        <v>136</v>
      </c>
      <c r="B99" s="135" t="s">
        <v>1253</v>
      </c>
      <c r="C99" s="144">
        <v>0</v>
      </c>
      <c r="D99" s="144">
        <v>0</v>
      </c>
      <c r="E99" s="21"/>
      <c r="F99" s="335">
        <f t="shared" si="4"/>
        <v>0</v>
      </c>
      <c r="G99" s="335">
        <f t="shared" si="5"/>
        <v>0</v>
      </c>
      <c r="H99" s="23"/>
      <c r="L99" s="23"/>
      <c r="M99" s="23"/>
    </row>
    <row r="100" spans="1:14" x14ac:dyDescent="0.25">
      <c r="A100" s="25" t="s">
        <v>137</v>
      </c>
      <c r="B100" s="58" t="s">
        <v>94</v>
      </c>
      <c r="C100" s="145">
        <f>SUM(C93:C99)</f>
        <v>17767.8508</v>
      </c>
      <c r="D100" s="145">
        <f>SUM(D93:D99)</f>
        <v>17767.8508</v>
      </c>
      <c r="E100" s="42"/>
      <c r="F100" s="335">
        <f>SUM(F93:F99)</f>
        <v>1</v>
      </c>
      <c r="G100" s="335">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4" t="s">
        <v>927</v>
      </c>
      <c r="E112" s="50"/>
      <c r="F112" s="332">
        <f>IF($C$129=0,"",IF(C112="[for completion]","",IF(C112="","",C112/$C$129)))</f>
        <v>0</v>
      </c>
      <c r="G112" s="332" t="str">
        <f>IF($D$129=0,"",IF(D112="[for completion]","",IF(D112="","",D112/$D$129)))</f>
        <v/>
      </c>
      <c r="I112" s="25"/>
      <c r="J112" s="25"/>
      <c r="K112" s="25"/>
      <c r="L112" s="23" t="s">
        <v>1257</v>
      </c>
      <c r="M112" s="23"/>
      <c r="N112" s="23"/>
    </row>
    <row r="113" spans="1:14" s="60" customFormat="1" x14ac:dyDescent="0.25">
      <c r="A113" s="25" t="s">
        <v>155</v>
      </c>
      <c r="B113" s="42" t="s">
        <v>1258</v>
      </c>
      <c r="C113" s="334">
        <v>0</v>
      </c>
      <c r="D113" s="334" t="s">
        <v>927</v>
      </c>
      <c r="E113" s="50"/>
      <c r="F113" s="332">
        <f t="shared" ref="F113:F128" si="6">IF($C$129=0,"",IF(C113="[for completion]","",IF(C113="","",C113/$C$129)))</f>
        <v>0</v>
      </c>
      <c r="G113" s="332" t="str">
        <f t="shared" ref="G113:G128" si="7">IF($D$129=0,"",IF(D113="[for completion]","",IF(D113="","",D113/$D$129)))</f>
        <v/>
      </c>
      <c r="I113" s="25"/>
      <c r="J113" s="25"/>
      <c r="K113" s="25"/>
      <c r="L113" s="42" t="s">
        <v>1258</v>
      </c>
      <c r="M113" s="23"/>
      <c r="N113" s="23"/>
    </row>
    <row r="114" spans="1:14" s="60" customFormat="1" x14ac:dyDescent="0.25">
      <c r="A114" s="25" t="s">
        <v>156</v>
      </c>
      <c r="B114" s="42" t="s">
        <v>163</v>
      </c>
      <c r="C114" s="334">
        <v>0</v>
      </c>
      <c r="D114" s="334" t="s">
        <v>927</v>
      </c>
      <c r="E114" s="50"/>
      <c r="F114" s="332">
        <f t="shared" si="6"/>
        <v>0</v>
      </c>
      <c r="G114" s="332" t="str">
        <f t="shared" si="7"/>
        <v/>
      </c>
      <c r="I114" s="25"/>
      <c r="J114" s="25"/>
      <c r="K114" s="25"/>
      <c r="L114" s="42" t="s">
        <v>163</v>
      </c>
      <c r="M114" s="23"/>
      <c r="N114" s="23"/>
    </row>
    <row r="115" spans="1:14" s="60" customFormat="1" x14ac:dyDescent="0.25">
      <c r="A115" s="25" t="s">
        <v>157</v>
      </c>
      <c r="B115" s="42" t="s">
        <v>1259</v>
      </c>
      <c r="C115" s="144">
        <f>C58</f>
        <v>26174.572123200425</v>
      </c>
      <c r="D115" s="334" t="s">
        <v>927</v>
      </c>
      <c r="E115" s="50"/>
      <c r="F115" s="332">
        <f t="shared" si="6"/>
        <v>1</v>
      </c>
      <c r="G115" s="332" t="str">
        <f t="shared" si="7"/>
        <v/>
      </c>
      <c r="I115" s="25"/>
      <c r="J115" s="25"/>
      <c r="K115" s="25"/>
      <c r="L115" s="42" t="s">
        <v>1259</v>
      </c>
      <c r="M115" s="23"/>
      <c r="N115" s="23"/>
    </row>
    <row r="116" spans="1:14" s="60" customFormat="1" x14ac:dyDescent="0.25">
      <c r="A116" s="25" t="s">
        <v>159</v>
      </c>
      <c r="B116" s="42" t="s">
        <v>1260</v>
      </c>
      <c r="C116" s="334">
        <v>0</v>
      </c>
      <c r="D116" s="334" t="s">
        <v>927</v>
      </c>
      <c r="E116" s="50"/>
      <c r="F116" s="332">
        <f t="shared" si="6"/>
        <v>0</v>
      </c>
      <c r="G116" s="332" t="str">
        <f t="shared" si="7"/>
        <v/>
      </c>
      <c r="I116" s="25"/>
      <c r="J116" s="25"/>
      <c r="K116" s="25"/>
      <c r="L116" s="42" t="s">
        <v>1260</v>
      </c>
      <c r="M116" s="23"/>
      <c r="N116" s="23"/>
    </row>
    <row r="117" spans="1:14" s="60" customFormat="1" x14ac:dyDescent="0.25">
      <c r="A117" s="25" t="s">
        <v>160</v>
      </c>
      <c r="B117" s="42" t="s">
        <v>165</v>
      </c>
      <c r="C117" s="334">
        <v>0</v>
      </c>
      <c r="D117" s="334" t="s">
        <v>927</v>
      </c>
      <c r="E117" s="42"/>
      <c r="F117" s="332">
        <f t="shared" si="6"/>
        <v>0</v>
      </c>
      <c r="G117" s="332" t="str">
        <f t="shared" si="7"/>
        <v/>
      </c>
      <c r="I117" s="25"/>
      <c r="J117" s="25"/>
      <c r="K117" s="25"/>
      <c r="L117" s="42" t="s">
        <v>165</v>
      </c>
      <c r="M117" s="23"/>
      <c r="N117" s="23"/>
    </row>
    <row r="118" spans="1:14" x14ac:dyDescent="0.25">
      <c r="A118" s="25" t="s">
        <v>161</v>
      </c>
      <c r="B118" s="42" t="s">
        <v>167</v>
      </c>
      <c r="C118" s="334">
        <v>0</v>
      </c>
      <c r="D118" s="334" t="s">
        <v>927</v>
      </c>
      <c r="E118" s="42"/>
      <c r="F118" s="332">
        <f t="shared" si="6"/>
        <v>0</v>
      </c>
      <c r="G118" s="332" t="str">
        <f t="shared" si="7"/>
        <v/>
      </c>
      <c r="L118" s="42" t="s">
        <v>167</v>
      </c>
      <c r="M118" s="23"/>
    </row>
    <row r="119" spans="1:14" x14ac:dyDescent="0.25">
      <c r="A119" s="25" t="s">
        <v>162</v>
      </c>
      <c r="B119" s="42" t="s">
        <v>1261</v>
      </c>
      <c r="C119" s="334">
        <v>0</v>
      </c>
      <c r="D119" s="334" t="s">
        <v>927</v>
      </c>
      <c r="E119" s="42"/>
      <c r="F119" s="332">
        <f t="shared" si="6"/>
        <v>0</v>
      </c>
      <c r="G119" s="332" t="str">
        <f t="shared" si="7"/>
        <v/>
      </c>
      <c r="L119" s="42" t="s">
        <v>1261</v>
      </c>
      <c r="M119" s="23"/>
    </row>
    <row r="120" spans="1:14" x14ac:dyDescent="0.25">
      <c r="A120" s="25" t="s">
        <v>164</v>
      </c>
      <c r="B120" s="42" t="s">
        <v>169</v>
      </c>
      <c r="C120" s="334">
        <v>0</v>
      </c>
      <c r="D120" s="334" t="s">
        <v>927</v>
      </c>
      <c r="E120" s="42"/>
      <c r="F120" s="332">
        <f t="shared" si="6"/>
        <v>0</v>
      </c>
      <c r="G120" s="332" t="str">
        <f t="shared" si="7"/>
        <v/>
      </c>
      <c r="L120" s="42" t="s">
        <v>169</v>
      </c>
      <c r="M120" s="23"/>
    </row>
    <row r="121" spans="1:14" x14ac:dyDescent="0.25">
      <c r="A121" s="25" t="s">
        <v>166</v>
      </c>
      <c r="B121" s="42" t="s">
        <v>1268</v>
      </c>
      <c r="C121" s="334">
        <v>0</v>
      </c>
      <c r="D121" s="334" t="s">
        <v>927</v>
      </c>
      <c r="E121" s="42"/>
      <c r="F121" s="332">
        <f t="shared" ref="F121" si="8">IF($C$129=0,"",IF(C121="[for completion]","",IF(C121="","",C121/$C$129)))</f>
        <v>0</v>
      </c>
      <c r="G121" s="332" t="str">
        <f t="shared" ref="G121" si="9">IF($D$129=0,"",IF(D121="[for completion]","",IF(D121="","",D121/$D$129)))</f>
        <v/>
      </c>
      <c r="L121" s="42"/>
      <c r="M121" s="23"/>
    </row>
    <row r="122" spans="1:14" x14ac:dyDescent="0.25">
      <c r="A122" s="25" t="s">
        <v>168</v>
      </c>
      <c r="B122" s="42" t="s">
        <v>171</v>
      </c>
      <c r="C122" s="334">
        <v>0</v>
      </c>
      <c r="D122" s="334" t="s">
        <v>927</v>
      </c>
      <c r="E122" s="42"/>
      <c r="F122" s="332">
        <f t="shared" si="6"/>
        <v>0</v>
      </c>
      <c r="G122" s="332" t="str">
        <f t="shared" si="7"/>
        <v/>
      </c>
      <c r="L122" s="42" t="s">
        <v>171</v>
      </c>
      <c r="M122" s="23"/>
    </row>
    <row r="123" spans="1:14" x14ac:dyDescent="0.25">
      <c r="A123" s="25" t="s">
        <v>170</v>
      </c>
      <c r="B123" s="42" t="s">
        <v>158</v>
      </c>
      <c r="C123" s="334">
        <v>0</v>
      </c>
      <c r="D123" s="334" t="s">
        <v>927</v>
      </c>
      <c r="E123" s="42"/>
      <c r="F123" s="332">
        <f t="shared" si="6"/>
        <v>0</v>
      </c>
      <c r="G123" s="332" t="str">
        <f t="shared" si="7"/>
        <v/>
      </c>
      <c r="L123" s="42" t="s">
        <v>158</v>
      </c>
      <c r="M123" s="23"/>
    </row>
    <row r="124" spans="1:14" x14ac:dyDescent="0.25">
      <c r="A124" s="25" t="s">
        <v>172</v>
      </c>
      <c r="B124" s="135" t="s">
        <v>1263</v>
      </c>
      <c r="C124" s="334">
        <v>0</v>
      </c>
      <c r="D124" s="334" t="s">
        <v>927</v>
      </c>
      <c r="E124" s="42"/>
      <c r="F124" s="332">
        <f t="shared" si="6"/>
        <v>0</v>
      </c>
      <c r="G124" s="332" t="str">
        <f t="shared" si="7"/>
        <v/>
      </c>
      <c r="L124" s="135" t="s">
        <v>1263</v>
      </c>
      <c r="M124" s="23"/>
    </row>
    <row r="125" spans="1:14" x14ac:dyDescent="0.25">
      <c r="A125" s="25" t="s">
        <v>174</v>
      </c>
      <c r="B125" s="42" t="s">
        <v>173</v>
      </c>
      <c r="C125" s="334">
        <v>0</v>
      </c>
      <c r="D125" s="334" t="s">
        <v>927</v>
      </c>
      <c r="E125" s="42"/>
      <c r="F125" s="332">
        <f t="shared" si="6"/>
        <v>0</v>
      </c>
      <c r="G125" s="332" t="str">
        <f t="shared" si="7"/>
        <v/>
      </c>
      <c r="L125" s="42" t="s">
        <v>173</v>
      </c>
      <c r="M125" s="23"/>
    </row>
    <row r="126" spans="1:14" x14ac:dyDescent="0.25">
      <c r="A126" s="25" t="s">
        <v>176</v>
      </c>
      <c r="B126" s="42" t="s">
        <v>175</v>
      </c>
      <c r="C126" s="334">
        <v>0</v>
      </c>
      <c r="D126" s="334" t="s">
        <v>927</v>
      </c>
      <c r="E126" s="42"/>
      <c r="F126" s="332">
        <f t="shared" si="6"/>
        <v>0</v>
      </c>
      <c r="G126" s="332" t="str">
        <f t="shared" si="7"/>
        <v/>
      </c>
      <c r="H126" s="54"/>
      <c r="L126" s="42" t="s">
        <v>175</v>
      </c>
      <c r="M126" s="23"/>
    </row>
    <row r="127" spans="1:14" x14ac:dyDescent="0.25">
      <c r="A127" s="25" t="s">
        <v>177</v>
      </c>
      <c r="B127" s="42" t="s">
        <v>1262</v>
      </c>
      <c r="C127" s="334">
        <v>0</v>
      </c>
      <c r="D127" s="334" t="s">
        <v>927</v>
      </c>
      <c r="E127" s="42"/>
      <c r="F127" s="332">
        <f t="shared" ref="F127" si="10">IF($C$129=0,"",IF(C127="[for completion]","",IF(C127="","",C127/$C$129)))</f>
        <v>0</v>
      </c>
      <c r="G127" s="332" t="str">
        <f t="shared" ref="G127" si="11">IF($D$129=0,"",IF(D127="[for completion]","",IF(D127="","",D127/$D$129)))</f>
        <v/>
      </c>
      <c r="H127" s="23"/>
      <c r="L127" s="42" t="s">
        <v>1262</v>
      </c>
      <c r="M127" s="23"/>
    </row>
    <row r="128" spans="1:14" x14ac:dyDescent="0.25">
      <c r="A128" s="25" t="s">
        <v>1264</v>
      </c>
      <c r="B128" s="42" t="s">
        <v>92</v>
      </c>
      <c r="C128" s="334">
        <v>0</v>
      </c>
      <c r="D128" s="334" t="s">
        <v>927</v>
      </c>
      <c r="E128" s="42"/>
      <c r="F128" s="332">
        <f t="shared" si="6"/>
        <v>0</v>
      </c>
      <c r="G128" s="332" t="str">
        <f t="shared" si="7"/>
        <v/>
      </c>
      <c r="H128" s="23"/>
      <c r="L128" s="23"/>
      <c r="M128" s="23"/>
    </row>
    <row r="129" spans="1:14" x14ac:dyDescent="0.25">
      <c r="A129" s="25" t="s">
        <v>1267</v>
      </c>
      <c r="B129" s="58" t="s">
        <v>94</v>
      </c>
      <c r="C129" s="144">
        <f>SUM(C112:C128)</f>
        <v>26174.572123200425</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Templ'!D27+'D. Nat Trans Templ'!D29+'D. Nat Trans Templ'!D34)/1000000</f>
        <v>6594.4957999999997</v>
      </c>
      <c r="D138" s="334" t="s">
        <v>927</v>
      </c>
      <c r="E138" s="50"/>
      <c r="F138" s="332">
        <f>IF($C$155=0,"",IF(C138="[for completion]","",IF(C138="","",C138/$C$155)))</f>
        <v>0.3711476348056682</v>
      </c>
      <c r="G138" s="332"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Templ'!D26+'D. Nat Trans Templ'!D33)/1000000</f>
        <v>1382.47</v>
      </c>
      <c r="D139" s="334" t="s">
        <v>927</v>
      </c>
      <c r="E139" s="50"/>
      <c r="F139" s="332">
        <f t="shared" ref="F139:F146" si="13">IF($C$155=0,"",IF(C139="[for completion]","",IF(C139="","",C139/$C$155)))</f>
        <v>7.7807384559982914E-2</v>
      </c>
      <c r="G139" s="332"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4" t="s">
        <v>927</v>
      </c>
      <c r="E140" s="50"/>
      <c r="F140" s="332">
        <f t="shared" si="13"/>
        <v>0</v>
      </c>
      <c r="G140" s="332" t="str">
        <f t="shared" si="14"/>
        <v/>
      </c>
      <c r="H140" s="23"/>
      <c r="I140" s="25"/>
      <c r="J140" s="25"/>
      <c r="K140" s="25"/>
      <c r="L140" s="23"/>
      <c r="M140" s="23"/>
      <c r="N140" s="23"/>
    </row>
    <row r="141" spans="1:14" s="60" customFormat="1" x14ac:dyDescent="0.25">
      <c r="A141" s="25" t="s">
        <v>189</v>
      </c>
      <c r="B141" s="42" t="s">
        <v>1259</v>
      </c>
      <c r="C141" s="144">
        <v>0</v>
      </c>
      <c r="D141" s="334" t="s">
        <v>927</v>
      </c>
      <c r="E141" s="50"/>
      <c r="F141" s="332">
        <f t="shared" si="13"/>
        <v>0</v>
      </c>
      <c r="G141" s="332" t="str">
        <f t="shared" si="14"/>
        <v/>
      </c>
      <c r="H141" s="23"/>
      <c r="I141" s="25"/>
      <c r="J141" s="25"/>
      <c r="K141" s="25"/>
      <c r="L141" s="23"/>
      <c r="M141" s="23"/>
      <c r="N141" s="23"/>
    </row>
    <row r="142" spans="1:14" s="60" customFormat="1" x14ac:dyDescent="0.25">
      <c r="A142" s="25" t="s">
        <v>190</v>
      </c>
      <c r="B142" s="42" t="s">
        <v>1260</v>
      </c>
      <c r="C142" s="144">
        <f>('D. Nat Trans Templ'!D24+'D. Nat Trans Templ'!D35)/1000000</f>
        <v>797.29</v>
      </c>
      <c r="D142" s="334" t="s">
        <v>927</v>
      </c>
      <c r="E142" s="50"/>
      <c r="F142" s="332">
        <f t="shared" si="13"/>
        <v>4.4872619033923901E-2</v>
      </c>
      <c r="G142" s="332" t="str">
        <f t="shared" si="14"/>
        <v/>
      </c>
      <c r="H142" s="23"/>
      <c r="I142" s="25"/>
      <c r="J142" s="25"/>
      <c r="K142" s="25"/>
      <c r="L142" s="23"/>
      <c r="M142" s="23"/>
      <c r="N142" s="23"/>
    </row>
    <row r="143" spans="1:14" s="60" customFormat="1" x14ac:dyDescent="0.25">
      <c r="A143" s="25" t="s">
        <v>191</v>
      </c>
      <c r="B143" s="42" t="s">
        <v>165</v>
      </c>
      <c r="C143" s="144">
        <v>0</v>
      </c>
      <c r="D143" s="334" t="s">
        <v>927</v>
      </c>
      <c r="E143" s="42"/>
      <c r="F143" s="332">
        <f t="shared" si="13"/>
        <v>0</v>
      </c>
      <c r="G143" s="332" t="str">
        <f t="shared" si="14"/>
        <v/>
      </c>
      <c r="H143" s="23"/>
      <c r="I143" s="25"/>
      <c r="J143" s="25"/>
      <c r="K143" s="25"/>
      <c r="L143" s="23"/>
      <c r="M143" s="23"/>
      <c r="N143" s="23"/>
    </row>
    <row r="144" spans="1:14" x14ac:dyDescent="0.25">
      <c r="A144" s="25" t="s">
        <v>192</v>
      </c>
      <c r="B144" s="42" t="s">
        <v>167</v>
      </c>
      <c r="C144" s="144">
        <v>0</v>
      </c>
      <c r="D144" s="334" t="s">
        <v>927</v>
      </c>
      <c r="E144" s="42"/>
      <c r="F144" s="332">
        <f t="shared" si="13"/>
        <v>0</v>
      </c>
      <c r="G144" s="332" t="str">
        <f t="shared" si="14"/>
        <v/>
      </c>
      <c r="H144" s="23"/>
      <c r="L144" s="23"/>
      <c r="M144" s="23"/>
    </row>
    <row r="145" spans="1:13" x14ac:dyDescent="0.25">
      <c r="A145" s="25" t="s">
        <v>193</v>
      </c>
      <c r="B145" s="42" t="s">
        <v>1261</v>
      </c>
      <c r="C145" s="144">
        <f>('D. Nat Trans Templ'!D25+'D. Nat Trans Templ'!D28+'D. Nat Trans Templ'!D30+'D. Nat Trans Templ'!D31)/1000000</f>
        <v>2931.39</v>
      </c>
      <c r="D145" s="334" t="s">
        <v>927</v>
      </c>
      <c r="E145" s="42"/>
      <c r="F145" s="332">
        <f t="shared" si="13"/>
        <v>0.16498281266522116</v>
      </c>
      <c r="G145" s="332" t="str">
        <f t="shared" si="14"/>
        <v/>
      </c>
      <c r="H145" s="23"/>
      <c r="L145" s="23"/>
      <c r="M145" s="23"/>
    </row>
    <row r="146" spans="1:13" x14ac:dyDescent="0.25">
      <c r="A146" s="25" t="s">
        <v>194</v>
      </c>
      <c r="B146" s="42" t="s">
        <v>169</v>
      </c>
      <c r="C146" s="144">
        <v>0</v>
      </c>
      <c r="D146" s="334" t="s">
        <v>927</v>
      </c>
      <c r="E146" s="42"/>
      <c r="F146" s="332">
        <f t="shared" si="13"/>
        <v>0</v>
      </c>
      <c r="G146" s="332" t="str">
        <f t="shared" si="14"/>
        <v/>
      </c>
      <c r="H146" s="23"/>
      <c r="L146" s="23"/>
      <c r="M146" s="23"/>
    </row>
    <row r="147" spans="1:13" x14ac:dyDescent="0.25">
      <c r="A147" s="25" t="s">
        <v>195</v>
      </c>
      <c r="B147" s="42" t="s">
        <v>1268</v>
      </c>
      <c r="C147" s="144">
        <v>0</v>
      </c>
      <c r="D147" s="334" t="s">
        <v>927</v>
      </c>
      <c r="E147" s="42"/>
      <c r="F147" s="332">
        <f t="shared" ref="F147" si="15">IF($C$155=0,"",IF(C147="[for completion]","",IF(C147="","",C147/$C$155)))</f>
        <v>0</v>
      </c>
      <c r="G147" s="332" t="str">
        <f t="shared" ref="G147" si="16">IF($D$155=0,"",IF(D147="[for completion]","",IF(D147="","",D147/$D$155)))</f>
        <v/>
      </c>
      <c r="H147" s="23"/>
      <c r="L147" s="23"/>
      <c r="M147" s="23"/>
    </row>
    <row r="148" spans="1:13" x14ac:dyDescent="0.25">
      <c r="A148" s="25" t="s">
        <v>196</v>
      </c>
      <c r="B148" s="42" t="s">
        <v>171</v>
      </c>
      <c r="C148" s="144">
        <v>0</v>
      </c>
      <c r="D148" s="334" t="s">
        <v>927</v>
      </c>
      <c r="E148" s="42"/>
      <c r="F148" s="332">
        <f t="shared" ref="F148:F154" si="17">IF($C$155=0,"",IF(C148="[for completion]","",IF(C148="","",C148/$C$155)))</f>
        <v>0</v>
      </c>
      <c r="G148" s="332" t="str">
        <f t="shared" ref="G148:G154" si="18">IF($D$155=0,"",IF(D148="[for completion]","",IF(D148="","",D148/$D$155)))</f>
        <v/>
      </c>
      <c r="H148" s="23"/>
      <c r="L148" s="23"/>
      <c r="M148" s="23"/>
    </row>
    <row r="149" spans="1:13" x14ac:dyDescent="0.25">
      <c r="A149" s="25" t="s">
        <v>197</v>
      </c>
      <c r="B149" s="42" t="s">
        <v>158</v>
      </c>
      <c r="C149" s="144">
        <v>0</v>
      </c>
      <c r="D149" s="334" t="s">
        <v>927</v>
      </c>
      <c r="E149" s="42"/>
      <c r="F149" s="332">
        <f t="shared" si="17"/>
        <v>0</v>
      </c>
      <c r="G149" s="332" t="str">
        <f t="shared" si="18"/>
        <v/>
      </c>
      <c r="H149" s="23"/>
      <c r="L149" s="23"/>
      <c r="M149" s="23"/>
    </row>
    <row r="150" spans="1:13" x14ac:dyDescent="0.25">
      <c r="A150" s="25" t="s">
        <v>198</v>
      </c>
      <c r="B150" s="135" t="s">
        <v>1263</v>
      </c>
      <c r="C150" s="144">
        <v>0</v>
      </c>
      <c r="D150" s="334" t="s">
        <v>927</v>
      </c>
      <c r="E150" s="42"/>
      <c r="F150" s="332">
        <f t="shared" si="17"/>
        <v>0</v>
      </c>
      <c r="G150" s="332" t="str">
        <f t="shared" si="18"/>
        <v/>
      </c>
      <c r="H150" s="23"/>
      <c r="L150" s="23"/>
      <c r="M150" s="23"/>
    </row>
    <row r="151" spans="1:13" x14ac:dyDescent="0.25">
      <c r="A151" s="25" t="s">
        <v>199</v>
      </c>
      <c r="B151" s="42" t="s">
        <v>173</v>
      </c>
      <c r="C151" s="144">
        <v>0</v>
      </c>
      <c r="D151" s="334" t="s">
        <v>927</v>
      </c>
      <c r="E151" s="42"/>
      <c r="F151" s="332">
        <f t="shared" si="17"/>
        <v>0</v>
      </c>
      <c r="G151" s="332" t="str">
        <f t="shared" si="18"/>
        <v/>
      </c>
      <c r="H151" s="23"/>
      <c r="L151" s="23"/>
      <c r="M151" s="23"/>
    </row>
    <row r="152" spans="1:13" x14ac:dyDescent="0.25">
      <c r="A152" s="25" t="s">
        <v>200</v>
      </c>
      <c r="B152" s="42" t="s">
        <v>175</v>
      </c>
      <c r="C152" s="144">
        <v>0</v>
      </c>
      <c r="D152" s="334" t="s">
        <v>927</v>
      </c>
      <c r="E152" s="42"/>
      <c r="F152" s="332">
        <f t="shared" si="17"/>
        <v>0</v>
      </c>
      <c r="G152" s="332" t="str">
        <f t="shared" si="18"/>
        <v/>
      </c>
      <c r="H152" s="23"/>
      <c r="L152" s="23"/>
      <c r="M152" s="23"/>
    </row>
    <row r="153" spans="1:13" x14ac:dyDescent="0.25">
      <c r="A153" s="25" t="s">
        <v>201</v>
      </c>
      <c r="B153" s="42" t="s">
        <v>1262</v>
      </c>
      <c r="C153" s="144">
        <f>('D. Nat Trans Templ'!D23+'D. Nat Trans Templ'!D32+'D. Nat Trans Templ'!D36)/1000000</f>
        <v>6062.2049999999999</v>
      </c>
      <c r="D153" s="334" t="s">
        <v>927</v>
      </c>
      <c r="E153" s="42"/>
      <c r="F153" s="332">
        <f t="shared" si="17"/>
        <v>0.34118954893520381</v>
      </c>
      <c r="G153" s="332" t="str">
        <f t="shared" si="18"/>
        <v/>
      </c>
      <c r="H153" s="23"/>
      <c r="L153" s="23"/>
      <c r="M153" s="23"/>
    </row>
    <row r="154" spans="1:13" x14ac:dyDescent="0.25">
      <c r="A154" s="25" t="s">
        <v>1265</v>
      </c>
      <c r="B154" s="42" t="s">
        <v>92</v>
      </c>
      <c r="C154" s="144">
        <v>0</v>
      </c>
      <c r="D154" s="334" t="s">
        <v>927</v>
      </c>
      <c r="E154" s="42"/>
      <c r="F154" s="332">
        <f t="shared" si="17"/>
        <v>0</v>
      </c>
      <c r="G154" s="332" t="str">
        <f t="shared" si="18"/>
        <v/>
      </c>
      <c r="H154" s="23"/>
      <c r="L154" s="23"/>
      <c r="M154" s="23"/>
    </row>
    <row r="155" spans="1:13" x14ac:dyDescent="0.25">
      <c r="A155" s="25" t="s">
        <v>1269</v>
      </c>
      <c r="B155" s="58" t="s">
        <v>94</v>
      </c>
      <c r="C155" s="144">
        <f>SUM(C138:C154)</f>
        <v>17767.8508</v>
      </c>
      <c r="D155" s="144">
        <f>SUM(D138:D154)</f>
        <v>0</v>
      </c>
      <c r="E155" s="42"/>
      <c r="F155" s="140">
        <f>SUM(F138:F154)</f>
        <v>1</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4">
        <f>SUMIF('D. Nat Trans Templ'!$H$20:$H$37,"Fixed",'D. Nat Trans Templ'!$D$20:$D$37)/1000000</f>
        <v>14445.970799999999</v>
      </c>
      <c r="D164" s="334" t="s">
        <v>927</v>
      </c>
      <c r="E164" s="62"/>
      <c r="F164" s="137">
        <f>IF($C$167=0,"",IF(C164="[for completion]","",IF(C164="","",C164/$C$167)))</f>
        <v>0.81303985285603586</v>
      </c>
      <c r="G164" s="137" t="str">
        <f>IF($D$167=0,"",IF(D164="[for completion]","",IF(D164="","",D164/$D$167)))</f>
        <v/>
      </c>
      <c r="H164" s="23"/>
      <c r="L164" s="23"/>
      <c r="M164" s="23"/>
    </row>
    <row r="165" spans="1:13" x14ac:dyDescent="0.25">
      <c r="A165" s="25" t="s">
        <v>213</v>
      </c>
      <c r="B165" s="23" t="s">
        <v>214</v>
      </c>
      <c r="C165" s="334">
        <f>SUMIF('D. Nat Trans Templ'!$H$20:$H$37,"Floating",'D. Nat Trans Templ'!$D$20:$D$37)/1000000</f>
        <v>3321.88</v>
      </c>
      <c r="D165" s="334" t="s">
        <v>927</v>
      </c>
      <c r="E165" s="62"/>
      <c r="F165" s="137">
        <f t="shared" ref="F165:F166" si="21">IF($C$167=0,"",IF(C165="[for completion]","",IF(C165="","",C165/$C$167)))</f>
        <v>0.18696014714396408</v>
      </c>
      <c r="G165" s="137" t="str">
        <f t="shared" ref="G165:G166" si="22">IF($D$167=0,"",IF(D165="[for completion]","",IF(D165="","",D165/$D$167)))</f>
        <v/>
      </c>
      <c r="H165" s="23"/>
      <c r="L165" s="23"/>
      <c r="M165" s="23"/>
    </row>
    <row r="166" spans="1:13" x14ac:dyDescent="0.25">
      <c r="A166" s="25" t="s">
        <v>215</v>
      </c>
      <c r="B166" s="23" t="s">
        <v>92</v>
      </c>
      <c r="C166" s="334">
        <v>0</v>
      </c>
      <c r="D166" s="334" t="s">
        <v>927</v>
      </c>
      <c r="E166" s="62"/>
      <c r="F166" s="137">
        <f t="shared" si="21"/>
        <v>0</v>
      </c>
      <c r="G166" s="137" t="str">
        <f t="shared" si="22"/>
        <v/>
      </c>
      <c r="H166" s="23"/>
      <c r="L166" s="23"/>
      <c r="M166" s="23"/>
    </row>
    <row r="167" spans="1:13" x14ac:dyDescent="0.25">
      <c r="A167" s="25" t="s">
        <v>216</v>
      </c>
      <c r="B167" s="63" t="s">
        <v>94</v>
      </c>
      <c r="C167" s="334">
        <f>SUM(C164:C166)</f>
        <v>17767.8508</v>
      </c>
      <c r="D167" s="334">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4">
        <v>0</v>
      </c>
      <c r="D174" s="39"/>
      <c r="E174" s="31"/>
      <c r="F174" s="50" t="str">
        <f>IF($C$179=0,"",IF(C174="[for completion]","",C174/$C$179))</f>
        <v/>
      </c>
      <c r="G174" s="50"/>
      <c r="H174" s="23"/>
      <c r="L174" s="23"/>
      <c r="M174" s="23"/>
    </row>
    <row r="175" spans="1:13" ht="30.75" customHeight="1" x14ac:dyDescent="0.25">
      <c r="A175" s="25" t="s">
        <v>9</v>
      </c>
      <c r="B175" s="42" t="s">
        <v>1101</v>
      </c>
      <c r="C175" s="334">
        <v>0</v>
      </c>
      <c r="E175" s="52"/>
      <c r="F175" s="50" t="str">
        <f>IF($C$179=0,"",IF(C175="[for completion]","",C175/$C$179))</f>
        <v/>
      </c>
      <c r="G175" s="50"/>
      <c r="H175" s="23"/>
      <c r="L175" s="23"/>
      <c r="M175" s="23"/>
    </row>
    <row r="176" spans="1:13" x14ac:dyDescent="0.25">
      <c r="A176" s="25" t="s">
        <v>226</v>
      </c>
      <c r="B176" s="42" t="s">
        <v>227</v>
      </c>
      <c r="C176" s="334">
        <v>0</v>
      </c>
      <c r="E176" s="52"/>
      <c r="F176" s="50"/>
      <c r="G176" s="50"/>
      <c r="H176" s="23"/>
      <c r="L176" s="23"/>
      <c r="M176" s="23"/>
    </row>
    <row r="177" spans="1:13" x14ac:dyDescent="0.25">
      <c r="A177" s="25" t="s">
        <v>228</v>
      </c>
      <c r="B177" s="42" t="s">
        <v>229</v>
      </c>
      <c r="C177" s="334">
        <v>0</v>
      </c>
      <c r="E177" s="52"/>
      <c r="F177" s="50" t="str">
        <f t="shared" ref="F177:F187" si="23">IF($C$179=0,"",IF(C177="[for completion]","",C177/$C$179))</f>
        <v/>
      </c>
      <c r="G177" s="50"/>
      <c r="H177" s="23"/>
      <c r="L177" s="23"/>
      <c r="M177" s="23"/>
    </row>
    <row r="178" spans="1:13" x14ac:dyDescent="0.25">
      <c r="A178" s="25" t="s">
        <v>230</v>
      </c>
      <c r="B178" s="42" t="s">
        <v>92</v>
      </c>
      <c r="C178" s="334">
        <v>0</v>
      </c>
      <c r="E178" s="52"/>
      <c r="F178" s="50" t="str">
        <f t="shared" si="23"/>
        <v/>
      </c>
      <c r="G178" s="50"/>
      <c r="H178" s="23"/>
      <c r="L178" s="23"/>
      <c r="M178" s="23"/>
    </row>
    <row r="179" spans="1:13" x14ac:dyDescent="0.25">
      <c r="A179" s="25" t="s">
        <v>10</v>
      </c>
      <c r="B179" s="58" t="s">
        <v>94</v>
      </c>
      <c r="C179" s="334">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4">
        <v>0</v>
      </c>
      <c r="E193" s="49"/>
      <c r="F193" s="137" t="str">
        <f t="shared" ref="F193:F206" si="24">IF($C$208=0,"",IF(C193="[for completion]","",C193/$C$208))</f>
        <v/>
      </c>
      <c r="G193" s="50"/>
      <c r="H193" s="23"/>
      <c r="L193" s="23"/>
      <c r="M193" s="23"/>
    </row>
    <row r="194" spans="1:13" x14ac:dyDescent="0.25">
      <c r="A194" s="25" t="s">
        <v>246</v>
      </c>
      <c r="B194" s="42" t="s">
        <v>247</v>
      </c>
      <c r="C194" s="334">
        <v>0</v>
      </c>
      <c r="E194" s="52"/>
      <c r="F194" s="137" t="str">
        <f t="shared" si="24"/>
        <v/>
      </c>
      <c r="G194" s="52"/>
      <c r="H194" s="23"/>
      <c r="L194" s="23"/>
      <c r="M194" s="23"/>
    </row>
    <row r="195" spans="1:13" x14ac:dyDescent="0.25">
      <c r="A195" s="25" t="s">
        <v>248</v>
      </c>
      <c r="B195" s="42" t="s">
        <v>249</v>
      </c>
      <c r="C195" s="334">
        <v>0</v>
      </c>
      <c r="E195" s="52"/>
      <c r="F195" s="137" t="str">
        <f t="shared" si="24"/>
        <v/>
      </c>
      <c r="G195" s="52"/>
      <c r="H195" s="23"/>
      <c r="L195" s="23"/>
      <c r="M195" s="23"/>
    </row>
    <row r="196" spans="1:13" x14ac:dyDescent="0.25">
      <c r="A196" s="25" t="s">
        <v>250</v>
      </c>
      <c r="B196" s="42" t="s">
        <v>251</v>
      </c>
      <c r="C196" s="334">
        <v>0</v>
      </c>
      <c r="E196" s="52"/>
      <c r="F196" s="137" t="str">
        <f t="shared" si="24"/>
        <v/>
      </c>
      <c r="G196" s="52"/>
      <c r="H196" s="23"/>
      <c r="L196" s="23"/>
      <c r="M196" s="23"/>
    </row>
    <row r="197" spans="1:13" x14ac:dyDescent="0.25">
      <c r="A197" s="25" t="s">
        <v>252</v>
      </c>
      <c r="B197" s="42" t="s">
        <v>253</v>
      </c>
      <c r="C197" s="334">
        <v>0</v>
      </c>
      <c r="E197" s="52"/>
      <c r="F197" s="137" t="str">
        <f t="shared" si="24"/>
        <v/>
      </c>
      <c r="G197" s="52"/>
      <c r="H197" s="23"/>
      <c r="L197" s="23"/>
      <c r="M197" s="23"/>
    </row>
    <row r="198" spans="1:13" x14ac:dyDescent="0.25">
      <c r="A198" s="25" t="s">
        <v>254</v>
      </c>
      <c r="B198" s="42" t="s">
        <v>255</v>
      </c>
      <c r="C198" s="334">
        <v>0</v>
      </c>
      <c r="E198" s="52"/>
      <c r="F198" s="137" t="str">
        <f t="shared" si="24"/>
        <v/>
      </c>
      <c r="G198" s="52"/>
      <c r="H198" s="23"/>
      <c r="L198" s="23"/>
      <c r="M198" s="23"/>
    </row>
    <row r="199" spans="1:13" x14ac:dyDescent="0.25">
      <c r="A199" s="25" t="s">
        <v>256</v>
      </c>
      <c r="B199" s="42" t="s">
        <v>257</v>
      </c>
      <c r="C199" s="334">
        <v>0</v>
      </c>
      <c r="E199" s="52"/>
      <c r="F199" s="137" t="str">
        <f t="shared" si="24"/>
        <v/>
      </c>
      <c r="G199" s="52"/>
      <c r="H199" s="23"/>
      <c r="L199" s="23"/>
      <c r="M199" s="23"/>
    </row>
    <row r="200" spans="1:13" x14ac:dyDescent="0.25">
      <c r="A200" s="25" t="s">
        <v>258</v>
      </c>
      <c r="B200" s="42" t="s">
        <v>12</v>
      </c>
      <c r="C200" s="334">
        <v>0</v>
      </c>
      <c r="E200" s="52"/>
      <c r="F200" s="137" t="str">
        <f t="shared" si="24"/>
        <v/>
      </c>
      <c r="G200" s="52"/>
      <c r="H200" s="23"/>
      <c r="L200" s="23"/>
      <c r="M200" s="23"/>
    </row>
    <row r="201" spans="1:13" x14ac:dyDescent="0.25">
      <c r="A201" s="25" t="s">
        <v>259</v>
      </c>
      <c r="B201" s="42" t="s">
        <v>260</v>
      </c>
      <c r="C201" s="334">
        <v>0</v>
      </c>
      <c r="E201" s="52"/>
      <c r="F201" s="137" t="str">
        <f t="shared" si="24"/>
        <v/>
      </c>
      <c r="G201" s="52"/>
      <c r="H201" s="23"/>
      <c r="L201" s="23"/>
      <c r="M201" s="23"/>
    </row>
    <row r="202" spans="1:13" x14ac:dyDescent="0.25">
      <c r="A202" s="25" t="s">
        <v>261</v>
      </c>
      <c r="B202" s="42" t="s">
        <v>262</v>
      </c>
      <c r="C202" s="334">
        <v>0</v>
      </c>
      <c r="E202" s="52"/>
      <c r="F202" s="137" t="str">
        <f t="shared" si="24"/>
        <v/>
      </c>
      <c r="G202" s="52"/>
      <c r="H202" s="23"/>
      <c r="L202" s="23"/>
      <c r="M202" s="23"/>
    </row>
    <row r="203" spans="1:13" x14ac:dyDescent="0.25">
      <c r="A203" s="25" t="s">
        <v>263</v>
      </c>
      <c r="B203" s="42" t="s">
        <v>264</v>
      </c>
      <c r="C203" s="334">
        <v>0</v>
      </c>
      <c r="E203" s="52"/>
      <c r="F203" s="137" t="str">
        <f t="shared" si="24"/>
        <v/>
      </c>
      <c r="G203" s="52"/>
      <c r="H203" s="23"/>
      <c r="L203" s="23"/>
      <c r="M203" s="23"/>
    </row>
    <row r="204" spans="1:13" x14ac:dyDescent="0.25">
      <c r="A204" s="25" t="s">
        <v>265</v>
      </c>
      <c r="B204" s="42" t="s">
        <v>266</v>
      </c>
      <c r="C204" s="334">
        <v>0</v>
      </c>
      <c r="E204" s="52"/>
      <c r="F204" s="137" t="str">
        <f t="shared" si="24"/>
        <v/>
      </c>
      <c r="G204" s="52"/>
      <c r="H204" s="23"/>
      <c r="L204" s="23"/>
      <c r="M204" s="23"/>
    </row>
    <row r="205" spans="1:13" x14ac:dyDescent="0.25">
      <c r="A205" s="25" t="s">
        <v>267</v>
      </c>
      <c r="B205" s="42" t="s">
        <v>268</v>
      </c>
      <c r="C205" s="334">
        <v>0</v>
      </c>
      <c r="E205" s="52"/>
      <c r="F205" s="137" t="str">
        <f t="shared" si="24"/>
        <v/>
      </c>
      <c r="G205" s="52"/>
      <c r="H205" s="23"/>
      <c r="L205" s="23"/>
      <c r="M205" s="23"/>
    </row>
    <row r="206" spans="1:13" x14ac:dyDescent="0.25">
      <c r="A206" s="25" t="s">
        <v>269</v>
      </c>
      <c r="B206" s="42" t="s">
        <v>92</v>
      </c>
      <c r="C206" s="334">
        <v>0</v>
      </c>
      <c r="E206" s="52"/>
      <c r="F206" s="137" t="str">
        <f t="shared" si="24"/>
        <v/>
      </c>
      <c r="G206" s="52"/>
      <c r="H206" s="23"/>
      <c r="L206" s="23"/>
      <c r="M206" s="23"/>
    </row>
    <row r="207" spans="1:13" x14ac:dyDescent="0.25">
      <c r="A207" s="25" t="s">
        <v>270</v>
      </c>
      <c r="B207" s="51" t="s">
        <v>271</v>
      </c>
      <c r="C207" s="334">
        <v>0</v>
      </c>
      <c r="E207" s="52"/>
      <c r="F207" s="137"/>
      <c r="G207" s="52"/>
      <c r="H207" s="23"/>
      <c r="L207" s="23"/>
      <c r="M207" s="23"/>
    </row>
    <row r="208" spans="1:13" x14ac:dyDescent="0.25">
      <c r="A208" s="25" t="s">
        <v>272</v>
      </c>
      <c r="B208" s="58" t="s">
        <v>94</v>
      </c>
      <c r="C208" s="334">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4">
        <v>0</v>
      </c>
      <c r="E217" s="62"/>
      <c r="F217" s="137">
        <f>IF($C$38=0,"",IF(C217="[for completion]","",IF(C217="","",C217/$C$38)))</f>
        <v>0</v>
      </c>
      <c r="G217" s="137">
        <f>IF($C$39=0,"",IF(C217="[for completion]","",IF(C217="","",C217/$C$39)))</f>
        <v>0</v>
      </c>
      <c r="H217" s="23"/>
      <c r="L217" s="23"/>
      <c r="M217" s="23"/>
    </row>
    <row r="218" spans="1:13" x14ac:dyDescent="0.25">
      <c r="A218" s="25" t="s">
        <v>283</v>
      </c>
      <c r="B218" s="21" t="s">
        <v>284</v>
      </c>
      <c r="C218" s="334">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4">
        <v>0</v>
      </c>
      <c r="E219" s="62"/>
      <c r="F219" s="137">
        <f t="shared" si="26"/>
        <v>0</v>
      </c>
      <c r="G219" s="137">
        <f t="shared" si="27"/>
        <v>0</v>
      </c>
      <c r="H219" s="23"/>
      <c r="L219" s="23"/>
      <c r="M219" s="23"/>
    </row>
    <row r="220" spans="1:13" x14ac:dyDescent="0.25">
      <c r="A220" s="25" t="s">
        <v>286</v>
      </c>
      <c r="B220" s="58" t="s">
        <v>94</v>
      </c>
      <c r="C220" s="334">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9" t="s">
        <v>1635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1653</v>
      </c>
      <c r="E232" s="42"/>
      <c r="H232" s="23"/>
      <c r="L232" s="23"/>
      <c r="M232" s="23"/>
    </row>
    <row r="233" spans="1:14" x14ac:dyDescent="0.25">
      <c r="A233" s="25" t="s">
        <v>300</v>
      </c>
      <c r="B233" s="65" t="s">
        <v>301</v>
      </c>
      <c r="C233" s="102" t="s">
        <v>1653</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4">
        <f>('D. Nat Trans Templ'!E411+'D. Nat Trans Templ'!E412+'D. Nat Trans Templ'!E413+'D. Nat Trans Templ'!E414+'D. Nat Trans Templ'!E415+'D. Nat Trans Templ'!E416)/1000000</f>
        <v>26174.5721232</v>
      </c>
      <c r="F12" s="333">
        <f>IF($C$15=0,"",IF(C12="[for completion]","",C12/$C$15))</f>
        <v>1</v>
      </c>
    </row>
    <row r="13" spans="1:7" x14ac:dyDescent="0.25">
      <c r="A13" s="102" t="s">
        <v>467</v>
      </c>
      <c r="B13" s="102" t="s">
        <v>468</v>
      </c>
      <c r="C13" s="334">
        <v>0</v>
      </c>
      <c r="F13" s="333">
        <f>IF($C$15=0,"",IF(C13="[for completion]","",C13/$C$15))</f>
        <v>0</v>
      </c>
    </row>
    <row r="14" spans="1:7" x14ac:dyDescent="0.25">
      <c r="A14" s="102" t="s">
        <v>469</v>
      </c>
      <c r="B14" s="102" t="s">
        <v>92</v>
      </c>
      <c r="C14" s="334">
        <v>0</v>
      </c>
      <c r="F14" s="333">
        <f>IF($C$15=0,"",IF(C14="[for completion]","",C14/$C$15))</f>
        <v>0</v>
      </c>
    </row>
    <row r="15" spans="1:7" x14ac:dyDescent="0.25">
      <c r="A15" s="102" t="s">
        <v>470</v>
      </c>
      <c r="B15" s="117" t="s">
        <v>94</v>
      </c>
      <c r="C15" s="334">
        <f>SUM(C12:C14)</f>
        <v>26174.5721232</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4">
        <f>('D. Nat Trans Templ'!C411+'D. Nat Trans Templ'!C412+'D. Nat Trans Templ'!C413+'D. Nat Trans Templ'!C414+'D. Nat Trans Templ'!C415+'D. Nat Trans Templ'!C416)</f>
        <v>102662</v>
      </c>
      <c r="D28" s="334">
        <v>0</v>
      </c>
      <c r="F28" s="334">
        <f>C28+D28</f>
        <v>102662</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1.0865916617903608E-3</v>
      </c>
      <c r="D36" s="137">
        <v>0</v>
      </c>
      <c r="F36" s="137">
        <f>C36+D36</f>
        <v>1.0865916617903608E-3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1654</v>
      </c>
      <c r="C99" s="137">
        <v>0.1138037159423036</v>
      </c>
      <c r="D99" s="137">
        <v>0</v>
      </c>
      <c r="E99" s="137"/>
      <c r="F99" s="137">
        <f>C99+D99</f>
        <v>0.1138037159423036</v>
      </c>
      <c r="G99" s="102"/>
    </row>
    <row r="100" spans="1:7" x14ac:dyDescent="0.25">
      <c r="A100" s="102" t="s">
        <v>589</v>
      </c>
      <c r="B100" s="123" t="s">
        <v>1602</v>
      </c>
      <c r="C100" s="137">
        <v>0.16604909757083133</v>
      </c>
      <c r="D100" s="137">
        <v>0</v>
      </c>
      <c r="E100" s="137"/>
      <c r="F100" s="137">
        <f t="shared" ref="F100:F108" si="1">C100+D100</f>
        <v>0.16604909757083133</v>
      </c>
      <c r="G100" s="102"/>
    </row>
    <row r="101" spans="1:7" x14ac:dyDescent="0.25">
      <c r="A101" s="102" t="s">
        <v>590</v>
      </c>
      <c r="B101" s="123" t="s">
        <v>1655</v>
      </c>
      <c r="C101" s="137">
        <v>1.6023801648251092E-2</v>
      </c>
      <c r="D101" s="137">
        <v>0</v>
      </c>
      <c r="E101" s="137"/>
      <c r="F101" s="137">
        <f t="shared" si="1"/>
        <v>1.6023801648251092E-2</v>
      </c>
      <c r="G101" s="102"/>
    </row>
    <row r="102" spans="1:7" x14ac:dyDescent="0.25">
      <c r="A102" s="102" t="s">
        <v>591</v>
      </c>
      <c r="B102" s="123" t="s">
        <v>1656</v>
      </c>
      <c r="C102" s="137">
        <v>9.3404242376631547E-3</v>
      </c>
      <c r="D102" s="137">
        <v>0</v>
      </c>
      <c r="E102" s="137"/>
      <c r="F102" s="137">
        <f t="shared" si="1"/>
        <v>9.3404242376631547E-3</v>
      </c>
      <c r="G102" s="102"/>
    </row>
    <row r="103" spans="1:7" x14ac:dyDescent="0.25">
      <c r="A103" s="102" t="s">
        <v>592</v>
      </c>
      <c r="B103" s="123" t="s">
        <v>1657</v>
      </c>
      <c r="C103" s="137">
        <v>1.7540835346570978E-2</v>
      </c>
      <c r="D103" s="137">
        <v>0</v>
      </c>
      <c r="E103" s="137"/>
      <c r="F103" s="137">
        <f t="shared" si="1"/>
        <v>1.7540835346570978E-2</v>
      </c>
      <c r="G103" s="102"/>
    </row>
    <row r="104" spans="1:7" x14ac:dyDescent="0.25">
      <c r="A104" s="102" t="s">
        <v>593</v>
      </c>
      <c r="B104" s="123" t="s">
        <v>1658</v>
      </c>
      <c r="C104" s="137">
        <v>1.9691171900883292E-2</v>
      </c>
      <c r="D104" s="137">
        <v>0</v>
      </c>
      <c r="E104" s="137"/>
      <c r="F104" s="137">
        <f t="shared" si="1"/>
        <v>1.9691171900883292E-2</v>
      </c>
      <c r="G104" s="102"/>
    </row>
    <row r="105" spans="1:7" x14ac:dyDescent="0.25">
      <c r="A105" s="102" t="s">
        <v>594</v>
      </c>
      <c r="B105" s="123" t="s">
        <v>1604</v>
      </c>
      <c r="C105" s="137">
        <v>0.56782368294595764</v>
      </c>
      <c r="D105" s="137">
        <v>0</v>
      </c>
      <c r="E105" s="137"/>
      <c r="F105" s="137">
        <f t="shared" si="1"/>
        <v>0.56782368294595764</v>
      </c>
      <c r="G105" s="102"/>
    </row>
    <row r="106" spans="1:7" x14ac:dyDescent="0.25">
      <c r="A106" s="102" t="s">
        <v>595</v>
      </c>
      <c r="B106" s="123" t="s">
        <v>1659</v>
      </c>
      <c r="C106" s="137">
        <v>3.5321735551143377E-3</v>
      </c>
      <c r="D106" s="137">
        <v>0</v>
      </c>
      <c r="E106" s="137"/>
      <c r="F106" s="137">
        <f t="shared" si="1"/>
        <v>3.5321735551143377E-3</v>
      </c>
      <c r="G106" s="102"/>
    </row>
    <row r="107" spans="1:7" x14ac:dyDescent="0.25">
      <c r="A107" s="102" t="s">
        <v>596</v>
      </c>
      <c r="B107" s="123" t="s">
        <v>1605</v>
      </c>
      <c r="C107" s="137">
        <v>6.6474469807198511E-2</v>
      </c>
      <c r="D107" s="137">
        <v>0</v>
      </c>
      <c r="E107" s="137"/>
      <c r="F107" s="137">
        <f t="shared" si="1"/>
        <v>6.6474469807198511E-2</v>
      </c>
      <c r="G107" s="102"/>
    </row>
    <row r="108" spans="1:7" x14ac:dyDescent="0.25">
      <c r="A108" s="102" t="s">
        <v>597</v>
      </c>
      <c r="B108" s="123" t="s">
        <v>1660</v>
      </c>
      <c r="C108" s="137">
        <v>1.9720627045226039E-2</v>
      </c>
      <c r="D108" s="137">
        <v>0</v>
      </c>
      <c r="E108" s="137"/>
      <c r="F108" s="137">
        <f t="shared" si="1"/>
        <v>1.9720627045226039E-2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Templ'!F376</f>
        <v>0.79814474640420985</v>
      </c>
      <c r="D150" s="137">
        <v>0</v>
      </c>
      <c r="E150" s="137"/>
      <c r="F150" s="137">
        <f>C150+D150</f>
        <v>0.79814474640420985</v>
      </c>
    </row>
    <row r="151" spans="1:7" x14ac:dyDescent="0.25">
      <c r="A151" s="102" t="s">
        <v>622</v>
      </c>
      <c r="B151" s="102" t="s">
        <v>623</v>
      </c>
      <c r="C151" s="137">
        <f>'D. Nat Trans Templ'!F377</f>
        <v>0.20185525359579648</v>
      </c>
      <c r="D151" s="137">
        <v>0</v>
      </c>
      <c r="E151" s="137"/>
      <c r="F151" s="137">
        <f t="shared" ref="F151:F152" si="2">C151+D151</f>
        <v>0.20185525359579648</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2.3151264947054869E-3</v>
      </c>
      <c r="D170" s="137">
        <v>0</v>
      </c>
      <c r="E170" s="137"/>
      <c r="F170" s="137">
        <f>C170+D170</f>
        <v>2.3151264947054869E-3</v>
      </c>
    </row>
    <row r="171" spans="1:7" x14ac:dyDescent="0.25">
      <c r="A171" s="102" t="s">
        <v>646</v>
      </c>
      <c r="B171" s="124" t="s">
        <v>647</v>
      </c>
      <c r="C171" s="137">
        <v>0.13435743637631062</v>
      </c>
      <c r="D171" s="137">
        <v>0</v>
      </c>
      <c r="E171" s="137"/>
      <c r="F171" s="137">
        <f t="shared" ref="F171:F174" si="4">C171+D171</f>
        <v>0.13435743637631062</v>
      </c>
    </row>
    <row r="172" spans="1:7" x14ac:dyDescent="0.25">
      <c r="A172" s="102" t="s">
        <v>648</v>
      </c>
      <c r="B172" s="124" t="s">
        <v>649</v>
      </c>
      <c r="C172" s="137">
        <v>0.33504706443842491</v>
      </c>
      <c r="D172" s="137">
        <v>0</v>
      </c>
      <c r="E172" s="137"/>
      <c r="F172" s="137">
        <f t="shared" si="4"/>
        <v>0.33504706443842491</v>
      </c>
    </row>
    <row r="173" spans="1:7" x14ac:dyDescent="0.25">
      <c r="A173" s="102" t="s">
        <v>650</v>
      </c>
      <c r="B173" s="124" t="s">
        <v>651</v>
      </c>
      <c r="C173" s="137">
        <v>0.39151848157688801</v>
      </c>
      <c r="D173" s="137">
        <v>0</v>
      </c>
      <c r="E173" s="137"/>
      <c r="F173" s="137">
        <f t="shared" si="4"/>
        <v>0.39151848157688801</v>
      </c>
    </row>
    <row r="174" spans="1:7" x14ac:dyDescent="0.25">
      <c r="A174" s="102" t="s">
        <v>652</v>
      </c>
      <c r="B174" s="124" t="s">
        <v>653</v>
      </c>
      <c r="C174" s="137">
        <v>0.13676189111367093</v>
      </c>
      <c r="D174" s="137">
        <v>0</v>
      </c>
      <c r="E174" s="137"/>
      <c r="F174" s="137">
        <f t="shared" si="4"/>
        <v>0.13676189111367093</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Templ'!I486/'D. Nat Trans Templ'!I487</f>
        <v>1.7195350322501274E-3</v>
      </c>
      <c r="D180" s="137">
        <v>0</v>
      </c>
      <c r="E180" s="138"/>
      <c r="F180" s="137">
        <f>C180+D180</f>
        <v>1.7195350322501274E-3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4">
        <f>'D. Nat Trans Templ'!D228/1000</f>
        <v>254.95872010286595</v>
      </c>
      <c r="D187" s="334">
        <f>'D. Nat Trans Templ'!D225</f>
        <v>102662</v>
      </c>
      <c r="E187" s="129"/>
      <c r="F187" s="130"/>
      <c r="G187" s="130"/>
    </row>
    <row r="188" spans="1:7" x14ac:dyDescent="0.25">
      <c r="A188" s="129"/>
      <c r="B188" s="131"/>
      <c r="C188" s="336"/>
      <c r="D188" s="336"/>
      <c r="E188" s="129"/>
      <c r="F188" s="130"/>
      <c r="G188" s="130"/>
    </row>
    <row r="189" spans="1:7" x14ac:dyDescent="0.25">
      <c r="B189" s="123" t="s">
        <v>671</v>
      </c>
      <c r="C189" s="336"/>
      <c r="D189" s="336"/>
      <c r="E189" s="129"/>
      <c r="F189" s="130"/>
      <c r="G189" s="130"/>
    </row>
    <row r="190" spans="1:7" x14ac:dyDescent="0.25">
      <c r="A190" s="102" t="s">
        <v>672</v>
      </c>
      <c r="B190" s="123" t="s">
        <v>1549</v>
      </c>
      <c r="C190" s="334">
        <f>'D. Nat Trans Templ'!E352/1000000</f>
        <v>1077.196768439997</v>
      </c>
      <c r="D190" s="334">
        <f>'D. Nat Trans Templ'!C352</f>
        <v>16572</v>
      </c>
      <c r="E190" s="129"/>
      <c r="F190" s="333">
        <f>IF($C$214=0,"",IF(C190="[for completion]","",IF(C190="","",C190/$C$214)))</f>
        <v>4.1154321964454108E-2</v>
      </c>
      <c r="G190" s="333">
        <f>IF($D$214=0,"",IF(D190="[for completion]","",IF(D190="","",D190/$D$214)))</f>
        <v>0.16142292182112175</v>
      </c>
    </row>
    <row r="191" spans="1:7" x14ac:dyDescent="0.25">
      <c r="A191" s="102" t="s">
        <v>673</v>
      </c>
      <c r="B191" s="123" t="s">
        <v>1661</v>
      </c>
      <c r="C191" s="334">
        <f>('D. Nat Trans Templ'!E353+'D. Nat Trans Templ'!E354)/1000000</f>
        <v>4975.5424400099891</v>
      </c>
      <c r="D191" s="334">
        <f>'D. Nat Trans Templ'!C353+'D. Nat Trans Templ'!C354</f>
        <v>33129</v>
      </c>
      <c r="E191" s="129"/>
      <c r="F191" s="333">
        <f t="shared" ref="F191:F213" si="5">IF($C$214=0,"",IF(C191="[for completion]","",IF(C191="","",C191/$C$214)))</f>
        <v>0.1900906886496872</v>
      </c>
      <c r="G191" s="333">
        <f t="shared" ref="G191:G213" si="6">IF($D$214=0,"",IF(D191="[for completion]","",IF(D191="","",D191/$D$214)))</f>
        <v>0.32269973310475153</v>
      </c>
    </row>
    <row r="192" spans="1:7" x14ac:dyDescent="0.25">
      <c r="A192" s="102" t="s">
        <v>674</v>
      </c>
      <c r="B192" s="123" t="s">
        <v>1662</v>
      </c>
      <c r="C192" s="334">
        <f>('D. Nat Trans Templ'!E355+'D. Nat Trans Templ'!E356)/1000000</f>
        <v>6111.5962007699873</v>
      </c>
      <c r="D192" s="334">
        <f>'D. Nat Trans Templ'!C355+'D. Nat Trans Templ'!C356</f>
        <v>24851</v>
      </c>
      <c r="E192" s="129"/>
      <c r="F192" s="333">
        <f t="shared" si="5"/>
        <v>0.233493643067156</v>
      </c>
      <c r="G192" s="333">
        <f t="shared" si="6"/>
        <v>0.24206619781418637</v>
      </c>
    </row>
    <row r="193" spans="1:7" x14ac:dyDescent="0.25">
      <c r="A193" s="102" t="s">
        <v>675</v>
      </c>
      <c r="B193" s="123" t="s">
        <v>1663</v>
      </c>
      <c r="C193" s="334">
        <f>('D. Nat Trans Templ'!E357+'D. Nat Trans Templ'!E358)/1000000</f>
        <v>4368.3314352700081</v>
      </c>
      <c r="D193" s="334">
        <f>'D. Nat Trans Templ'!C357+'D. Nat Trans Templ'!C358</f>
        <v>12696</v>
      </c>
      <c r="E193" s="129"/>
      <c r="F193" s="333">
        <f t="shared" si="5"/>
        <v>0.16689218126313182</v>
      </c>
      <c r="G193" s="333">
        <f t="shared" si="6"/>
        <v>0.12366795893319826</v>
      </c>
    </row>
    <row r="194" spans="1:7" x14ac:dyDescent="0.25">
      <c r="A194" s="102" t="s">
        <v>676</v>
      </c>
      <c r="B194" s="123" t="s">
        <v>1664</v>
      </c>
      <c r="C194" s="334">
        <f>('D. Nat Trans Templ'!E359+'D. Nat Trans Templ'!E360)/1000000</f>
        <v>2980.4946721900014</v>
      </c>
      <c r="D194" s="334">
        <f>'D. Nat Trans Templ'!C359+'D. Nat Trans Templ'!C360</f>
        <v>6702</v>
      </c>
      <c r="E194" s="129"/>
      <c r="F194" s="333">
        <f t="shared" si="5"/>
        <v>0.11386985270136368</v>
      </c>
      <c r="G194" s="333">
        <f t="shared" si="6"/>
        <v>6.5282188151409473E-2</v>
      </c>
    </row>
    <row r="195" spans="1:7" x14ac:dyDescent="0.25">
      <c r="A195" s="102" t="s">
        <v>677</v>
      </c>
      <c r="B195" s="123" t="s">
        <v>1665</v>
      </c>
      <c r="C195" s="334">
        <f>('D. Nat Trans Templ'!E361+'D. Nat Trans Templ'!E362)/1000000</f>
        <v>1820.7339600699993</v>
      </c>
      <c r="D195" s="334">
        <f>'D. Nat Trans Templ'!C361+'D. Nat Trans Templ'!C362</f>
        <v>3341</v>
      </c>
      <c r="E195" s="129"/>
      <c r="F195" s="333">
        <f t="shared" si="5"/>
        <v>6.9561173779653943E-2</v>
      </c>
      <c r="G195" s="333">
        <f t="shared" si="6"/>
        <v>3.2543687050710098E-2</v>
      </c>
    </row>
    <row r="196" spans="1:7" x14ac:dyDescent="0.25">
      <c r="A196" s="102" t="s">
        <v>678</v>
      </c>
      <c r="B196" s="123" t="s">
        <v>1666</v>
      </c>
      <c r="C196" s="334">
        <f>('D. Nat Trans Templ'!E363+'D. Nat Trans Templ'!E364)/1000000</f>
        <v>1224.6964058499996</v>
      </c>
      <c r="D196" s="334">
        <f>'D. Nat Trans Templ'!C363+'D. Nat Trans Templ'!C364</f>
        <v>1898</v>
      </c>
      <c r="E196" s="129"/>
      <c r="F196" s="333">
        <f t="shared" si="5"/>
        <v>4.6789548271716851E-2</v>
      </c>
      <c r="G196" s="333">
        <f t="shared" si="6"/>
        <v>1.8487853343983167E-2</v>
      </c>
    </row>
    <row r="197" spans="1:7" x14ac:dyDescent="0.25">
      <c r="A197" s="102" t="s">
        <v>679</v>
      </c>
      <c r="B197" s="123" t="s">
        <v>1667</v>
      </c>
      <c r="C197" s="334">
        <f>('D. Nat Trans Templ'!E365+'D. Nat Trans Templ'!E366)/1000000</f>
        <v>767.44699945000104</v>
      </c>
      <c r="D197" s="334">
        <f>'D. Nat Trans Templ'!C365+'D. Nat Trans Templ'!C366</f>
        <v>1028</v>
      </c>
      <c r="E197" s="129"/>
      <c r="F197" s="333">
        <f t="shared" si="5"/>
        <v>2.9320326454153195E-2</v>
      </c>
      <c r="G197" s="333">
        <f t="shared" si="6"/>
        <v>1.0013442169449261E-2</v>
      </c>
    </row>
    <row r="198" spans="1:7" x14ac:dyDescent="0.25">
      <c r="A198" s="102" t="s">
        <v>680</v>
      </c>
      <c r="B198" s="123" t="s">
        <v>1668</v>
      </c>
      <c r="C198" s="334">
        <f>('D. Nat Trans Templ'!E367+'D. Nat Trans Templ'!E368)/1000000</f>
        <v>628.64431613999989</v>
      </c>
      <c r="D198" s="334">
        <f>'D. Nat Trans Templ'!C367+'D. Nat Trans Templ'!C368</f>
        <v>743</v>
      </c>
      <c r="E198" s="129"/>
      <c r="F198" s="333">
        <f t="shared" si="5"/>
        <v>2.4017367435122176E-2</v>
      </c>
      <c r="G198" s="333">
        <f t="shared" si="6"/>
        <v>7.2373419571019459E-3</v>
      </c>
    </row>
    <row r="199" spans="1:7" x14ac:dyDescent="0.25">
      <c r="A199" s="102" t="s">
        <v>681</v>
      </c>
      <c r="B199" s="123" t="s">
        <v>1669</v>
      </c>
      <c r="C199" s="334">
        <f>('D. Nat Trans Templ'!E369+'D. Nat Trans Templ'!E370)/1000000</f>
        <v>430.48608515000012</v>
      </c>
      <c r="D199" s="334">
        <f>'D. Nat Trans Templ'!C369+'D. Nat Trans Templ'!C370</f>
        <v>455</v>
      </c>
      <c r="E199" s="123"/>
      <c r="F199" s="333">
        <f t="shared" si="5"/>
        <v>1.6446728646556798E-2</v>
      </c>
      <c r="G199" s="333">
        <f t="shared" si="6"/>
        <v>4.4320196372562388E-3</v>
      </c>
    </row>
    <row r="200" spans="1:7" x14ac:dyDescent="0.25">
      <c r="A200" s="102" t="s">
        <v>682</v>
      </c>
      <c r="B200" s="123" t="s">
        <v>1568</v>
      </c>
      <c r="C200" s="334">
        <f>('D. Nat Trans Templ'!E371)/1000000</f>
        <v>1789.4028398599989</v>
      </c>
      <c r="D200" s="334">
        <f>'D. Nat Trans Templ'!C371</f>
        <v>1247</v>
      </c>
      <c r="E200" s="123"/>
      <c r="F200" s="333">
        <f t="shared" si="5"/>
        <v>6.8364167767004366E-2</v>
      </c>
      <c r="G200" s="333">
        <f t="shared" si="6"/>
        <v>1.2146656016831934E-2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4">
        <f>SUM(C190:C213)</f>
        <v>26174.572123199978</v>
      </c>
      <c r="D214" s="334">
        <f>SUM(D190:D213)</f>
        <v>102662</v>
      </c>
      <c r="E214" s="118"/>
      <c r="F214" s="333">
        <f>SUM(F190:F213)</f>
        <v>1.0000000000000002</v>
      </c>
      <c r="G214" s="333">
        <f>SUM(G190:G213)</f>
        <v>1</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4" t="s">
        <v>924</v>
      </c>
      <c r="D216" s="334" t="s">
        <v>924</v>
      </c>
      <c r="F216" s="333"/>
      <c r="G216" s="333"/>
    </row>
    <row r="217" spans="1:7" x14ac:dyDescent="0.25">
      <c r="C217" s="334"/>
      <c r="D217" s="334"/>
      <c r="F217" s="333"/>
      <c r="G217" s="333"/>
    </row>
    <row r="218" spans="1:7" x14ac:dyDescent="0.25">
      <c r="B218" s="123" t="s">
        <v>700</v>
      </c>
      <c r="C218" s="334"/>
      <c r="D218" s="334"/>
      <c r="F218" s="333"/>
      <c r="G218" s="333"/>
    </row>
    <row r="219" spans="1:7" x14ac:dyDescent="0.25">
      <c r="A219" s="102" t="s">
        <v>701</v>
      </c>
      <c r="B219" s="102" t="s">
        <v>702</v>
      </c>
      <c r="C219" s="334" t="s">
        <v>924</v>
      </c>
      <c r="D219" s="334" t="s">
        <v>924</v>
      </c>
      <c r="F219" s="333" t="str">
        <f t="shared" ref="F219:F233" si="7">IF($C$227=0,"",IF(C219="[for completion]","",C219/$C$227))</f>
        <v/>
      </c>
      <c r="G219" s="333" t="str">
        <f t="shared" ref="G219:G233" si="8">IF($D$227=0,"",IF(D219="[for completion]","",D219/$D$227))</f>
        <v/>
      </c>
    </row>
    <row r="220" spans="1:7" x14ac:dyDescent="0.25">
      <c r="A220" s="102" t="s">
        <v>703</v>
      </c>
      <c r="B220" s="102" t="s">
        <v>704</v>
      </c>
      <c r="C220" s="334" t="s">
        <v>924</v>
      </c>
      <c r="D220" s="334" t="s">
        <v>924</v>
      </c>
      <c r="F220" s="333" t="str">
        <f t="shared" si="7"/>
        <v/>
      </c>
      <c r="G220" s="333" t="str">
        <f t="shared" si="8"/>
        <v/>
      </c>
    </row>
    <row r="221" spans="1:7" x14ac:dyDescent="0.25">
      <c r="A221" s="102" t="s">
        <v>705</v>
      </c>
      <c r="B221" s="102" t="s">
        <v>706</v>
      </c>
      <c r="C221" s="334" t="s">
        <v>924</v>
      </c>
      <c r="D221" s="334" t="s">
        <v>924</v>
      </c>
      <c r="F221" s="333" t="str">
        <f t="shared" si="7"/>
        <v/>
      </c>
      <c r="G221" s="333" t="str">
        <f t="shared" si="8"/>
        <v/>
      </c>
    </row>
    <row r="222" spans="1:7" x14ac:dyDescent="0.25">
      <c r="A222" s="102" t="s">
        <v>707</v>
      </c>
      <c r="B222" s="102" t="s">
        <v>708</v>
      </c>
      <c r="C222" s="334" t="s">
        <v>924</v>
      </c>
      <c r="D222" s="334" t="s">
        <v>924</v>
      </c>
      <c r="F222" s="333" t="str">
        <f t="shared" si="7"/>
        <v/>
      </c>
      <c r="G222" s="333" t="str">
        <f t="shared" si="8"/>
        <v/>
      </c>
    </row>
    <row r="223" spans="1:7" x14ac:dyDescent="0.25">
      <c r="A223" s="102" t="s">
        <v>709</v>
      </c>
      <c r="B223" s="102" t="s">
        <v>710</v>
      </c>
      <c r="C223" s="334" t="s">
        <v>924</v>
      </c>
      <c r="D223" s="334" t="s">
        <v>924</v>
      </c>
      <c r="F223" s="333" t="str">
        <f t="shared" si="7"/>
        <v/>
      </c>
      <c r="G223" s="333" t="str">
        <f t="shared" si="8"/>
        <v/>
      </c>
    </row>
    <row r="224" spans="1:7" x14ac:dyDescent="0.25">
      <c r="A224" s="102" t="s">
        <v>711</v>
      </c>
      <c r="B224" s="102" t="s">
        <v>712</v>
      </c>
      <c r="C224" s="334" t="s">
        <v>924</v>
      </c>
      <c r="D224" s="334" t="s">
        <v>924</v>
      </c>
      <c r="F224" s="333" t="str">
        <f t="shared" si="7"/>
        <v/>
      </c>
      <c r="G224" s="333" t="str">
        <f t="shared" si="8"/>
        <v/>
      </c>
    </row>
    <row r="225" spans="1:7" x14ac:dyDescent="0.25">
      <c r="A225" s="102" t="s">
        <v>713</v>
      </c>
      <c r="B225" s="102" t="s">
        <v>714</v>
      </c>
      <c r="C225" s="334" t="s">
        <v>924</v>
      </c>
      <c r="D225" s="334" t="s">
        <v>924</v>
      </c>
      <c r="F225" s="333" t="str">
        <f t="shared" si="7"/>
        <v/>
      </c>
      <c r="G225" s="333" t="str">
        <f t="shared" si="8"/>
        <v/>
      </c>
    </row>
    <row r="226" spans="1:7" x14ac:dyDescent="0.25">
      <c r="A226" s="102" t="s">
        <v>715</v>
      </c>
      <c r="B226" s="102" t="s">
        <v>716</v>
      </c>
      <c r="C226" s="334" t="s">
        <v>924</v>
      </c>
      <c r="D226" s="334" t="s">
        <v>924</v>
      </c>
      <c r="F226" s="333" t="str">
        <f t="shared" si="7"/>
        <v/>
      </c>
      <c r="G226" s="333" t="str">
        <f t="shared" si="8"/>
        <v/>
      </c>
    </row>
    <row r="227" spans="1:7" x14ac:dyDescent="0.25">
      <c r="A227" s="102" t="s">
        <v>717</v>
      </c>
      <c r="B227" s="132" t="s">
        <v>94</v>
      </c>
      <c r="C227" s="334">
        <f>SUM(C219:C226)</f>
        <v>0</v>
      </c>
      <c r="D227" s="334">
        <f>SUM(D219:D226)</f>
        <v>0</v>
      </c>
      <c r="F227" s="333">
        <f>SUM(F219:F226)</f>
        <v>0</v>
      </c>
      <c r="G227" s="333">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3">
        <f>'D. Nat Trans Templ'!D230</f>
        <v>0.4934040645195672</v>
      </c>
      <c r="D238" s="334">
        <f>D249</f>
        <v>102662</v>
      </c>
      <c r="G238" s="102"/>
    </row>
    <row r="239" spans="1:7" x14ac:dyDescent="0.25">
      <c r="G239" s="102"/>
    </row>
    <row r="240" spans="1:7" x14ac:dyDescent="0.25">
      <c r="B240" s="123" t="s">
        <v>700</v>
      </c>
      <c r="G240" s="102"/>
    </row>
    <row r="241" spans="1:7" x14ac:dyDescent="0.25">
      <c r="A241" s="102" t="s">
        <v>729</v>
      </c>
      <c r="B241" s="102" t="s">
        <v>702</v>
      </c>
      <c r="C241" s="334">
        <v>6825.6575857599937</v>
      </c>
      <c r="D241" s="334">
        <v>33189</v>
      </c>
      <c r="F241" s="333">
        <f>IF($C$249=0,"",IF(C241="[Mark as ND1 if not relevant]","",C241/$C$249))</f>
        <v>0.26077437115810698</v>
      </c>
      <c r="G241" s="333">
        <f>IF($D$249=0,"",IF(D241="[Mark as ND1 if not relevant]","",D241/$D$249))</f>
        <v>0.32328417525471936</v>
      </c>
    </row>
    <row r="242" spans="1:7" x14ac:dyDescent="0.25">
      <c r="A242" s="102" t="s">
        <v>730</v>
      </c>
      <c r="B242" s="102" t="s">
        <v>704</v>
      </c>
      <c r="C242" s="334">
        <v>6470.7812511200018</v>
      </c>
      <c r="D242" s="334">
        <v>22736</v>
      </c>
      <c r="F242" s="333">
        <f t="shared" ref="F242:F248" si="9">IF($C$249=0,"",IF(C242="[Mark as ND1 if not relevant]","",C242/$C$249))</f>
        <v>0.24721631439333391</v>
      </c>
      <c r="G242" s="333">
        <f t="shared" ref="G242:G248" si="10">IF($D$249=0,"",IF(D242="[Mark as ND1 if not relevant]","",D242/$D$249))</f>
        <v>0.22146461202781945</v>
      </c>
    </row>
    <row r="243" spans="1:7" x14ac:dyDescent="0.25">
      <c r="A243" s="102" t="s">
        <v>731</v>
      </c>
      <c r="B243" s="102" t="s">
        <v>706</v>
      </c>
      <c r="C243" s="334">
        <v>5943.8148603399941</v>
      </c>
      <c r="D243" s="334">
        <v>21165</v>
      </c>
      <c r="F243" s="333">
        <f t="shared" si="9"/>
        <v>0.22708355393025348</v>
      </c>
      <c r="G243" s="333">
        <f t="shared" si="10"/>
        <v>0.20616196840116111</v>
      </c>
    </row>
    <row r="244" spans="1:7" x14ac:dyDescent="0.25">
      <c r="A244" s="102" t="s">
        <v>732</v>
      </c>
      <c r="B244" s="102" t="s">
        <v>708</v>
      </c>
      <c r="C244" s="334">
        <v>4917.9703937099966</v>
      </c>
      <c r="D244" s="334">
        <v>18321</v>
      </c>
      <c r="F244" s="333">
        <f t="shared" si="9"/>
        <v>0.18789114758253964</v>
      </c>
      <c r="G244" s="333">
        <f t="shared" si="10"/>
        <v>0.17845941049268474</v>
      </c>
    </row>
    <row r="245" spans="1:7" x14ac:dyDescent="0.25">
      <c r="A245" s="102" t="s">
        <v>733</v>
      </c>
      <c r="B245" s="102" t="s">
        <v>710</v>
      </c>
      <c r="C245" s="334">
        <v>1925.3773867300006</v>
      </c>
      <c r="D245" s="334">
        <v>6984</v>
      </c>
      <c r="F245" s="333">
        <f t="shared" si="9"/>
        <v>7.3559077782342455E-2</v>
      </c>
      <c r="G245" s="333">
        <f t="shared" si="10"/>
        <v>6.8029066256258403E-2</v>
      </c>
    </row>
    <row r="246" spans="1:7" x14ac:dyDescent="0.25">
      <c r="A246" s="102" t="s">
        <v>734</v>
      </c>
      <c r="B246" s="102" t="s">
        <v>712</v>
      </c>
      <c r="C246" s="334">
        <v>70.749303150000031</v>
      </c>
      <c r="D246" s="334">
        <v>222</v>
      </c>
      <c r="F246" s="333">
        <f t="shared" si="9"/>
        <v>2.702978402741146E-3</v>
      </c>
      <c r="G246" s="333">
        <f t="shared" si="10"/>
        <v>2.162435954881066E-3</v>
      </c>
    </row>
    <row r="247" spans="1:7" x14ac:dyDescent="0.25">
      <c r="A247" s="102" t="s">
        <v>735</v>
      </c>
      <c r="B247" s="102" t="s">
        <v>714</v>
      </c>
      <c r="C247" s="334">
        <v>20.22134239</v>
      </c>
      <c r="D247" s="334">
        <v>45</v>
      </c>
      <c r="F247" s="333">
        <f t="shared" si="9"/>
        <v>7.7255675068234233E-4</v>
      </c>
      <c r="G247" s="333">
        <f t="shared" si="10"/>
        <v>4.3833161247589176E-4</v>
      </c>
    </row>
    <row r="248" spans="1:7" x14ac:dyDescent="0.25">
      <c r="A248" s="102" t="s">
        <v>736</v>
      </c>
      <c r="B248" s="102" t="s">
        <v>716</v>
      </c>
      <c r="C248" s="334">
        <v>0</v>
      </c>
      <c r="D248" s="334">
        <v>0</v>
      </c>
      <c r="F248" s="333">
        <f t="shared" si="9"/>
        <v>0</v>
      </c>
      <c r="G248" s="333">
        <f t="shared" si="10"/>
        <v>0</v>
      </c>
    </row>
    <row r="249" spans="1:7" x14ac:dyDescent="0.25">
      <c r="A249" s="102" t="s">
        <v>737</v>
      </c>
      <c r="B249" s="132" t="s">
        <v>94</v>
      </c>
      <c r="C249" s="334">
        <f>SUM(C241:C248)</f>
        <v>26174.572123199989</v>
      </c>
      <c r="D249" s="334">
        <f>SUM(D241:D248)</f>
        <v>102662</v>
      </c>
      <c r="F249" s="333">
        <f>SUM(F241:F248)</f>
        <v>1</v>
      </c>
      <c r="G249" s="333">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3">
        <f>'D. Nat Trans Templ'!F383</f>
        <v>0.8170350553289395</v>
      </c>
      <c r="E260" s="118"/>
      <c r="F260" s="118"/>
      <c r="G260" s="118"/>
    </row>
    <row r="261" spans="1:14" x14ac:dyDescent="0.25">
      <c r="A261" s="102" t="s">
        <v>750</v>
      </c>
      <c r="B261" s="102" t="s">
        <v>751</v>
      </c>
      <c r="C261" s="333">
        <v>0</v>
      </c>
      <c r="E261" s="118"/>
      <c r="F261" s="118"/>
    </row>
    <row r="262" spans="1:14" x14ac:dyDescent="0.25">
      <c r="A262" s="102" t="s">
        <v>752</v>
      </c>
      <c r="B262" s="102" t="s">
        <v>753</v>
      </c>
      <c r="C262" s="333">
        <f>'D. Nat Trans Templ'!F382</f>
        <v>0.18296494467106059</v>
      </c>
      <c r="E262" s="118"/>
      <c r="F262" s="118"/>
    </row>
    <row r="263" spans="1:14" x14ac:dyDescent="0.25">
      <c r="A263" s="102" t="s">
        <v>754</v>
      </c>
      <c r="B263" s="123" t="s">
        <v>1102</v>
      </c>
      <c r="C263" s="333">
        <v>0</v>
      </c>
      <c r="D263" s="129"/>
      <c r="E263" s="129"/>
      <c r="F263" s="130"/>
      <c r="G263" s="130"/>
      <c r="H263" s="97"/>
      <c r="I263" s="102"/>
      <c r="J263" s="102"/>
      <c r="K263" s="102"/>
      <c r="L263" s="97"/>
      <c r="M263" s="97"/>
      <c r="N263" s="97"/>
    </row>
    <row r="264" spans="1:14" x14ac:dyDescent="0.25">
      <c r="A264" s="102" t="s">
        <v>1109</v>
      </c>
      <c r="B264" s="102" t="s">
        <v>92</v>
      </c>
      <c r="C264" s="333">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3">
        <v>1</v>
      </c>
      <c r="E277" s="97"/>
      <c r="F277" s="97"/>
    </row>
    <row r="278" spans="1:7" x14ac:dyDescent="0.25">
      <c r="A278" s="102" t="s">
        <v>767</v>
      </c>
      <c r="B278" s="102" t="s">
        <v>768</v>
      </c>
      <c r="C278" s="333">
        <v>0</v>
      </c>
      <c r="E278" s="97"/>
      <c r="F278" s="97"/>
    </row>
    <row r="279" spans="1:7" x14ac:dyDescent="0.25">
      <c r="A279" s="102" t="s">
        <v>769</v>
      </c>
      <c r="B279" s="102" t="s">
        <v>92</v>
      </c>
      <c r="C279" s="333">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30" t="s">
        <v>1637</v>
      </c>
    </row>
    <row r="7" spans="1:13" ht="30" x14ac:dyDescent="0.25">
      <c r="A7" s="1" t="s">
        <v>891</v>
      </c>
      <c r="B7" s="39" t="s">
        <v>892</v>
      </c>
      <c r="C7" s="330" t="s">
        <v>1638</v>
      </c>
    </row>
    <row r="8" spans="1:13" ht="60" x14ac:dyDescent="0.25">
      <c r="A8" s="1" t="s">
        <v>893</v>
      </c>
      <c r="B8" s="39" t="s">
        <v>894</v>
      </c>
      <c r="C8" s="330" t="s">
        <v>1639</v>
      </c>
    </row>
    <row r="9" spans="1:13" x14ac:dyDescent="0.25">
      <c r="A9" s="1" t="s">
        <v>895</v>
      </c>
      <c r="B9" s="39" t="s">
        <v>896</v>
      </c>
      <c r="C9" s="330" t="s">
        <v>1640</v>
      </c>
    </row>
    <row r="10" spans="1:13" ht="44.25" customHeight="1" x14ac:dyDescent="0.25">
      <c r="A10" s="1" t="s">
        <v>897</v>
      </c>
      <c r="B10" s="39" t="s">
        <v>1114</v>
      </c>
      <c r="C10" s="330" t="s">
        <v>1641</v>
      </c>
    </row>
    <row r="11" spans="1:13" ht="105" x14ac:dyDescent="0.25">
      <c r="A11" s="1" t="s">
        <v>898</v>
      </c>
      <c r="B11" s="39" t="s">
        <v>899</v>
      </c>
      <c r="C11" s="330" t="s">
        <v>1642</v>
      </c>
    </row>
    <row r="12" spans="1:13" ht="30" x14ac:dyDescent="0.25">
      <c r="A12" s="1" t="s">
        <v>900</v>
      </c>
      <c r="B12" s="39" t="s">
        <v>901</v>
      </c>
      <c r="C12" s="330" t="s">
        <v>1643</v>
      </c>
    </row>
    <row r="13" spans="1:13" ht="60" x14ac:dyDescent="0.25">
      <c r="A13" s="1" t="s">
        <v>902</v>
      </c>
      <c r="B13" s="39" t="s">
        <v>903</v>
      </c>
      <c r="C13" s="330" t="s">
        <v>1644</v>
      </c>
    </row>
    <row r="14" spans="1:13" ht="60" x14ac:dyDescent="0.25">
      <c r="A14" s="1" t="s">
        <v>904</v>
      </c>
      <c r="B14" s="39" t="s">
        <v>905</v>
      </c>
      <c r="C14" s="330" t="s">
        <v>1645</v>
      </c>
    </row>
    <row r="15" spans="1:13" x14ac:dyDescent="0.25">
      <c r="A15" s="1" t="s">
        <v>906</v>
      </c>
      <c r="B15" s="39" t="s">
        <v>907</v>
      </c>
      <c r="C15" s="330" t="s">
        <v>1646</v>
      </c>
    </row>
    <row r="16" spans="1:13" ht="30" x14ac:dyDescent="0.25">
      <c r="A16" s="1" t="s">
        <v>908</v>
      </c>
      <c r="B16" s="43" t="s">
        <v>909</v>
      </c>
      <c r="C16" s="330" t="s">
        <v>1647</v>
      </c>
    </row>
    <row r="17" spans="1:3" ht="60" x14ac:dyDescent="0.25">
      <c r="A17" s="1" t="s">
        <v>910</v>
      </c>
      <c r="B17" s="43" t="s">
        <v>911</v>
      </c>
      <c r="C17" s="331" t="s">
        <v>1648</v>
      </c>
    </row>
    <row r="18" spans="1:3" x14ac:dyDescent="0.25">
      <c r="A18" s="1" t="s">
        <v>912</v>
      </c>
      <c r="B18" s="43" t="s">
        <v>913</v>
      </c>
      <c r="C18" s="330" t="s">
        <v>1649</v>
      </c>
    </row>
    <row r="19" spans="1:3" outlineLevel="1" x14ac:dyDescent="0.25">
      <c r="A19" s="1" t="s">
        <v>914</v>
      </c>
      <c r="B19" s="40" t="s">
        <v>915</v>
      </c>
      <c r="C19" s="330" t="s">
        <v>924</v>
      </c>
    </row>
    <row r="20" spans="1:3" outlineLevel="1" x14ac:dyDescent="0.25">
      <c r="A20" s="1" t="s">
        <v>916</v>
      </c>
      <c r="B20" s="73"/>
      <c r="C20" s="330"/>
    </row>
    <row r="21" spans="1:3" outlineLevel="1" x14ac:dyDescent="0.25">
      <c r="A21" s="1" t="s">
        <v>917</v>
      </c>
      <c r="B21" s="73"/>
      <c r="C21" s="330"/>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1515</v>
      </c>
      <c r="C32" s="330" t="s">
        <v>1650</v>
      </c>
    </row>
    <row r="33" spans="1:3" ht="210" x14ac:dyDescent="0.25">
      <c r="A33" s="1" t="s">
        <v>935</v>
      </c>
      <c r="B33" s="129" t="s">
        <v>1526</v>
      </c>
      <c r="C33" s="330" t="s">
        <v>1651</v>
      </c>
    </row>
    <row r="34" spans="1:3" ht="75" x14ac:dyDescent="0.25">
      <c r="A34" s="1" t="s">
        <v>936</v>
      </c>
      <c r="B34" s="129" t="s">
        <v>1670</v>
      </c>
      <c r="C34" s="330" t="s">
        <v>1671</v>
      </c>
    </row>
    <row r="35" spans="1:3" x14ac:dyDescent="0.25">
      <c r="A35" s="1" t="s">
        <v>937</v>
      </c>
      <c r="B35" s="337" t="s">
        <v>1672</v>
      </c>
      <c r="C35" s="330" t="s">
        <v>1673</v>
      </c>
    </row>
    <row r="36" spans="1:3" x14ac:dyDescent="0.25">
      <c r="A36" s="1" t="s">
        <v>938</v>
      </c>
      <c r="B36" s="42"/>
    </row>
    <row r="37" spans="1:3" x14ac:dyDescent="0.25">
      <c r="A37" s="1" t="s">
        <v>939</v>
      </c>
      <c r="B37" s="42"/>
    </row>
    <row r="38" spans="1:3" x14ac:dyDescent="0.25">
      <c r="B38" s="42"/>
    </row>
    <row r="39" spans="1:3" x14ac:dyDescent="0.25">
      <c r="A39" s="338" t="s">
        <v>1674</v>
      </c>
      <c r="B39" s="42"/>
    </row>
    <row r="40" spans="1:3" x14ac:dyDescent="0.25">
      <c r="A40" s="338" t="s">
        <v>1675</v>
      </c>
      <c r="B40" s="42"/>
    </row>
    <row r="41" spans="1:3" x14ac:dyDescent="0.25">
      <c r="A41" s="338" t="s">
        <v>1676</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16"/>
  <sheetViews>
    <sheetView tabSelected="1" view="pageBreakPreview" zoomScaleNormal="80" zoomScaleSheetLayoutView="100" workbookViewId="0">
      <selection activeCell="D224" sqref="D224"/>
    </sheetView>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43524</v>
      </c>
    </row>
    <row r="3" spans="1:9" x14ac:dyDescent="0.2">
      <c r="B3" s="155" t="s">
        <v>1274</v>
      </c>
      <c r="D3" s="156">
        <v>43538</v>
      </c>
    </row>
    <row r="4" spans="1:9" ht="9.75" customHeight="1" x14ac:dyDescent="0.2"/>
    <row r="5" spans="1:9" ht="5.25" customHeight="1" x14ac:dyDescent="0.2"/>
    <row r="6" spans="1:9" ht="30.75" customHeight="1" x14ac:dyDescent="0.2">
      <c r="A6" s="346" t="s">
        <v>1275</v>
      </c>
      <c r="B6" s="346"/>
      <c r="C6" s="346"/>
      <c r="D6" s="346"/>
      <c r="E6" s="346"/>
      <c r="F6" s="346"/>
      <c r="G6" s="346"/>
      <c r="H6" s="346"/>
      <c r="I6" s="347"/>
    </row>
    <row r="7" spans="1:9" ht="48" customHeight="1" x14ac:dyDescent="0.2">
      <c r="A7" s="348" t="s">
        <v>1276</v>
      </c>
      <c r="B7" s="348"/>
      <c r="C7" s="348"/>
      <c r="D7" s="348"/>
      <c r="E7" s="348"/>
      <c r="F7" s="348"/>
      <c r="G7" s="348"/>
      <c r="H7" s="348"/>
      <c r="I7" s="349"/>
    </row>
    <row r="8" spans="1:9" ht="45" customHeight="1" x14ac:dyDescent="0.2">
      <c r="A8" s="348" t="s">
        <v>1277</v>
      </c>
      <c r="B8" s="348"/>
      <c r="C8" s="348"/>
      <c r="D8" s="348"/>
      <c r="E8" s="348"/>
      <c r="F8" s="348"/>
      <c r="G8" s="348"/>
      <c r="H8" s="348"/>
      <c r="I8" s="349"/>
    </row>
    <row r="9" spans="1:9" ht="6.75" customHeight="1" x14ac:dyDescent="0.2">
      <c r="A9" s="157"/>
      <c r="B9" s="157"/>
      <c r="C9" s="157"/>
      <c r="D9" s="157"/>
      <c r="E9" s="157"/>
      <c r="F9" s="157"/>
      <c r="G9" s="157"/>
      <c r="H9" s="157"/>
    </row>
    <row r="10" spans="1:9" ht="34.5" customHeight="1" x14ac:dyDescent="0.2">
      <c r="A10" s="350" t="s">
        <v>1278</v>
      </c>
      <c r="B10" s="350"/>
      <c r="C10" s="350"/>
      <c r="D10" s="350"/>
      <c r="E10" s="350"/>
      <c r="F10" s="350"/>
      <c r="G10" s="350"/>
      <c r="H10" s="350"/>
      <c r="I10" s="351"/>
    </row>
    <row r="11" spans="1:9" ht="69" customHeight="1" x14ac:dyDescent="0.2">
      <c r="A11" s="352" t="s">
        <v>1279</v>
      </c>
      <c r="B11" s="352"/>
      <c r="C11" s="352"/>
      <c r="D11" s="352"/>
      <c r="E11" s="352"/>
      <c r="F11" s="352"/>
      <c r="G11" s="352"/>
      <c r="H11" s="352"/>
      <c r="I11" s="352"/>
    </row>
    <row r="12" spans="1:9" ht="56.25" customHeight="1" x14ac:dyDescent="0.2">
      <c r="A12" s="344" t="s">
        <v>1280</v>
      </c>
      <c r="B12" s="344"/>
      <c r="C12" s="344"/>
      <c r="D12" s="344"/>
      <c r="E12" s="344"/>
      <c r="F12" s="344"/>
      <c r="G12" s="344"/>
      <c r="H12" s="344"/>
      <c r="I12" s="344"/>
    </row>
    <row r="13" spans="1:9" ht="72" customHeight="1" x14ac:dyDescent="0.2">
      <c r="A13" s="344" t="s">
        <v>1281</v>
      </c>
      <c r="B13" s="344"/>
      <c r="C13" s="344"/>
      <c r="D13" s="344"/>
      <c r="E13" s="344"/>
      <c r="F13" s="344"/>
      <c r="G13" s="344"/>
      <c r="H13" s="344"/>
      <c r="I13" s="344"/>
    </row>
    <row r="14" spans="1:9" ht="57" customHeight="1" x14ac:dyDescent="0.2">
      <c r="A14" s="345" t="s">
        <v>1282</v>
      </c>
      <c r="B14" s="344"/>
      <c r="C14" s="344"/>
      <c r="D14" s="344"/>
      <c r="E14" s="344"/>
      <c r="F14" s="344"/>
      <c r="G14" s="344"/>
      <c r="H14" s="344"/>
      <c r="I14" s="344"/>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7">
        <v>500000000</v>
      </c>
      <c r="D25" s="167">
        <v>896600000</v>
      </c>
      <c r="E25" s="168">
        <v>43535</v>
      </c>
      <c r="F25" s="169">
        <v>43901</v>
      </c>
      <c r="G25" s="178" t="s">
        <v>1302</v>
      </c>
      <c r="H25" s="171" t="s">
        <v>1298</v>
      </c>
      <c r="I25" s="171" t="s">
        <v>1294</v>
      </c>
      <c r="J25" s="172"/>
      <c r="K25" s="172"/>
    </row>
    <row r="26" spans="1:11" x14ac:dyDescent="0.2">
      <c r="A26" s="153" t="s">
        <v>1303</v>
      </c>
      <c r="B26" s="165"/>
      <c r="C26" s="173">
        <v>400000000</v>
      </c>
      <c r="D26" s="167">
        <v>392360000</v>
      </c>
      <c r="E26" s="168">
        <v>44305</v>
      </c>
      <c r="F26" s="169">
        <v>44670</v>
      </c>
      <c r="G26" s="179" t="s">
        <v>1304</v>
      </c>
      <c r="H26" s="171" t="s">
        <v>1298</v>
      </c>
      <c r="I26" s="171" t="s">
        <v>1294</v>
      </c>
      <c r="J26" s="172"/>
      <c r="K26" s="172"/>
    </row>
    <row r="27" spans="1:11" x14ac:dyDescent="0.2">
      <c r="A27" s="153" t="s">
        <v>1305</v>
      </c>
      <c r="B27" s="165"/>
      <c r="C27" s="166">
        <v>1250000000</v>
      </c>
      <c r="D27" s="167">
        <v>1792100000</v>
      </c>
      <c r="E27" s="168">
        <v>44767</v>
      </c>
      <c r="F27" s="169">
        <v>45132</v>
      </c>
      <c r="G27" s="170">
        <v>0</v>
      </c>
      <c r="H27" s="171" t="s">
        <v>1293</v>
      </c>
      <c r="I27" s="171" t="s">
        <v>1294</v>
      </c>
      <c r="J27" s="172"/>
      <c r="K27" s="172"/>
    </row>
    <row r="28" spans="1:11" x14ac:dyDescent="0.2">
      <c r="A28" s="153" t="s">
        <v>1306</v>
      </c>
      <c r="B28" s="165"/>
      <c r="C28" s="177">
        <v>75000000</v>
      </c>
      <c r="D28" s="167">
        <v>119955000</v>
      </c>
      <c r="E28" s="168">
        <v>44494</v>
      </c>
      <c r="F28" s="169">
        <v>44859</v>
      </c>
      <c r="G28" s="170">
        <v>1.06E-2</v>
      </c>
      <c r="H28" s="171" t="s">
        <v>1293</v>
      </c>
      <c r="I28" s="171" t="s">
        <v>1294</v>
      </c>
      <c r="J28" s="172"/>
      <c r="K28" s="172"/>
    </row>
    <row r="29" spans="1:11" x14ac:dyDescent="0.2">
      <c r="A29" s="153" t="s">
        <v>1307</v>
      </c>
      <c r="B29" s="165"/>
      <c r="C29" s="166">
        <v>49000000</v>
      </c>
      <c r="D29" s="167">
        <v>70520800</v>
      </c>
      <c r="E29" s="168">
        <v>44495</v>
      </c>
      <c r="F29" s="169">
        <v>44860</v>
      </c>
      <c r="G29" s="170">
        <v>0</v>
      </c>
      <c r="H29" s="171" t="s">
        <v>1293</v>
      </c>
      <c r="I29" s="171" t="s">
        <v>1294</v>
      </c>
      <c r="J29" s="172"/>
      <c r="K29" s="172"/>
    </row>
    <row r="30" spans="1:11" x14ac:dyDescent="0.2">
      <c r="A30" s="180" t="s">
        <v>1308</v>
      </c>
      <c r="B30" s="165"/>
      <c r="C30" s="177">
        <v>625000000</v>
      </c>
      <c r="D30" s="167">
        <v>1042810000</v>
      </c>
      <c r="E30" s="168">
        <v>44571</v>
      </c>
      <c r="F30" s="169">
        <v>44936</v>
      </c>
      <c r="G30" s="170" t="s">
        <v>1309</v>
      </c>
      <c r="H30" s="171" t="s">
        <v>1298</v>
      </c>
      <c r="I30" s="171" t="s">
        <v>1294</v>
      </c>
      <c r="J30" s="172"/>
      <c r="K30" s="172"/>
    </row>
    <row r="31" spans="1:11" x14ac:dyDescent="0.2">
      <c r="A31" s="180" t="s">
        <v>1310</v>
      </c>
      <c r="B31" s="165"/>
      <c r="C31" s="177">
        <v>525000000</v>
      </c>
      <c r="D31" s="167">
        <v>872025000</v>
      </c>
      <c r="E31" s="168">
        <v>44742</v>
      </c>
      <c r="F31" s="169">
        <v>45107</v>
      </c>
      <c r="G31" s="170">
        <v>1.125E-2</v>
      </c>
      <c r="H31" s="171" t="s">
        <v>1293</v>
      </c>
      <c r="I31" s="171" t="s">
        <v>1294</v>
      </c>
      <c r="J31" s="172"/>
      <c r="K31" s="172"/>
    </row>
    <row r="32" spans="1:11" x14ac:dyDescent="0.2">
      <c r="A32" s="180" t="s">
        <v>1311</v>
      </c>
      <c r="B32" s="165"/>
      <c r="C32" s="175">
        <v>1750000000</v>
      </c>
      <c r="D32" s="167">
        <v>2203075000</v>
      </c>
      <c r="E32" s="168">
        <v>44769</v>
      </c>
      <c r="F32" s="169">
        <v>45134</v>
      </c>
      <c r="G32" s="170">
        <v>2.35E-2</v>
      </c>
      <c r="H32" s="171" t="s">
        <v>1293</v>
      </c>
      <c r="I32" s="171" t="s">
        <v>1294</v>
      </c>
      <c r="J32" s="172"/>
      <c r="K32" s="172"/>
    </row>
    <row r="33" spans="1:256" x14ac:dyDescent="0.2">
      <c r="A33" s="180" t="s">
        <v>1312</v>
      </c>
      <c r="B33" s="165"/>
      <c r="C33" s="173">
        <v>700000000</v>
      </c>
      <c r="D33" s="167">
        <v>701540000</v>
      </c>
      <c r="E33" s="168">
        <v>44172</v>
      </c>
      <c r="F33" s="169">
        <v>44537</v>
      </c>
      <c r="G33" s="174" t="s">
        <v>1313</v>
      </c>
      <c r="H33" s="171" t="s">
        <v>1298</v>
      </c>
      <c r="I33" s="171" t="s">
        <v>1294</v>
      </c>
      <c r="J33" s="172"/>
      <c r="K33" s="172"/>
    </row>
    <row r="34" spans="1:256" x14ac:dyDescent="0.2">
      <c r="A34" s="180" t="s">
        <v>1314</v>
      </c>
      <c r="C34" s="166">
        <v>1250000000</v>
      </c>
      <c r="D34" s="167">
        <v>1907875000</v>
      </c>
      <c r="E34" s="168">
        <v>44950</v>
      </c>
      <c r="F34" s="169">
        <v>45315</v>
      </c>
      <c r="G34" s="170">
        <v>2.5000000000000001E-3</v>
      </c>
      <c r="H34" s="171" t="s">
        <v>1293</v>
      </c>
      <c r="I34" s="171" t="s">
        <v>1294</v>
      </c>
      <c r="J34" s="172"/>
      <c r="K34" s="172"/>
    </row>
    <row r="35" spans="1:256" x14ac:dyDescent="0.2">
      <c r="A35" s="180" t="s">
        <v>1315</v>
      </c>
      <c r="C35" s="176">
        <v>250000000</v>
      </c>
      <c r="D35" s="167">
        <v>327615000</v>
      </c>
      <c r="E35" s="168">
        <v>45777</v>
      </c>
      <c r="F35" s="169">
        <v>46142</v>
      </c>
      <c r="G35" s="170">
        <v>1E-3</v>
      </c>
      <c r="H35" s="171" t="s">
        <v>1293</v>
      </c>
      <c r="I35" s="171" t="s">
        <v>1294</v>
      </c>
      <c r="J35" s="172"/>
      <c r="K35" s="172"/>
    </row>
    <row r="36" spans="1:256" x14ac:dyDescent="0.2">
      <c r="A36" s="180" t="s">
        <v>1316</v>
      </c>
      <c r="C36" s="175">
        <v>1750000000</v>
      </c>
      <c r="D36" s="167">
        <v>2329250000</v>
      </c>
      <c r="E36" s="168">
        <v>44374</v>
      </c>
      <c r="F36" s="169">
        <v>44739</v>
      </c>
      <c r="G36" s="170">
        <v>3.15E-2</v>
      </c>
      <c r="H36" s="171" t="s">
        <v>1293</v>
      </c>
      <c r="I36" s="171" t="s">
        <v>1294</v>
      </c>
      <c r="J36" s="172"/>
      <c r="K36" s="172"/>
    </row>
    <row r="37" spans="1:256" ht="3.75" customHeight="1" x14ac:dyDescent="0.2">
      <c r="B37" s="165"/>
      <c r="C37" s="173"/>
      <c r="D37" s="167"/>
      <c r="E37" s="168"/>
      <c r="F37" s="169"/>
      <c r="G37" s="179"/>
      <c r="H37" s="171"/>
      <c r="I37" s="171"/>
    </row>
    <row r="38" spans="1:256" ht="13.5" thickBot="1" x14ac:dyDescent="0.25">
      <c r="A38" s="155" t="s">
        <v>94</v>
      </c>
      <c r="B38" s="155"/>
      <c r="C38" s="181"/>
      <c r="D38" s="182">
        <v>17767850800</v>
      </c>
      <c r="E38" s="162"/>
      <c r="F38" s="162"/>
      <c r="G38" s="155"/>
      <c r="H38" s="183"/>
      <c r="J38" s="172"/>
    </row>
    <row r="39" spans="1:256" ht="5.25" customHeight="1" thickTop="1" x14ac:dyDescent="0.2">
      <c r="C39" s="184"/>
      <c r="D39" s="185"/>
      <c r="H39" s="186"/>
    </row>
    <row r="40" spans="1:256" ht="12.75" customHeight="1" x14ac:dyDescent="0.2">
      <c r="A40" s="187" t="s">
        <v>1317</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B40" s="187"/>
      <c r="HC40" s="187"/>
      <c r="HD40" s="187"/>
      <c r="HE40" s="187"/>
      <c r="HF40" s="187"/>
      <c r="HG40" s="187"/>
      <c r="HH40" s="187"/>
      <c r="HI40" s="187"/>
      <c r="HJ40" s="187"/>
      <c r="HK40" s="187"/>
      <c r="HL40" s="187"/>
      <c r="HM40" s="187"/>
      <c r="HN40" s="187"/>
      <c r="HO40" s="187"/>
      <c r="HP40" s="187"/>
      <c r="HQ40" s="187"/>
      <c r="HR40" s="187"/>
      <c r="HS40" s="187"/>
      <c r="HT40" s="187"/>
      <c r="HU40" s="187"/>
      <c r="HV40" s="187"/>
      <c r="HW40" s="187"/>
      <c r="HX40" s="187"/>
      <c r="HY40" s="187"/>
      <c r="HZ40" s="187"/>
      <c r="IA40" s="187"/>
      <c r="IB40" s="187"/>
      <c r="IC40" s="187"/>
      <c r="ID40" s="187"/>
      <c r="IE40" s="187"/>
      <c r="IF40" s="187"/>
      <c r="IG40" s="187"/>
      <c r="IH40" s="187"/>
      <c r="II40" s="187"/>
      <c r="IJ40" s="187"/>
      <c r="IK40" s="187"/>
      <c r="IL40" s="187"/>
      <c r="IM40" s="187"/>
      <c r="IN40" s="187"/>
      <c r="IO40" s="187"/>
      <c r="IP40" s="187"/>
      <c r="IQ40" s="187"/>
      <c r="IR40" s="187"/>
      <c r="IS40" s="187"/>
      <c r="IT40" s="187"/>
      <c r="IU40" s="187"/>
      <c r="IV40" s="187"/>
    </row>
    <row r="41" spans="1:256" ht="12.75" customHeight="1" x14ac:dyDescent="0.2">
      <c r="A41" s="188" t="s">
        <v>1318</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88"/>
      <c r="DA41" s="188"/>
      <c r="DB41" s="188"/>
      <c r="DC41" s="188"/>
      <c r="DD41" s="188"/>
      <c r="DE41" s="188"/>
      <c r="DF41" s="188"/>
      <c r="DG41" s="188"/>
      <c r="DH41" s="188"/>
      <c r="DI41" s="188"/>
      <c r="DJ41" s="188"/>
      <c r="DK41" s="188"/>
      <c r="DL41" s="188"/>
      <c r="DM41" s="188"/>
      <c r="DN41" s="188"/>
      <c r="DO41" s="188"/>
      <c r="DP41" s="188"/>
      <c r="DQ41" s="188"/>
      <c r="DR41" s="188"/>
      <c r="DS41" s="188"/>
      <c r="DT41" s="188"/>
      <c r="DU41" s="188"/>
      <c r="DV41" s="188"/>
      <c r="DW41" s="188"/>
      <c r="DX41" s="188"/>
      <c r="DY41" s="188"/>
      <c r="DZ41" s="188"/>
      <c r="EA41" s="188"/>
      <c r="EB41" s="188"/>
      <c r="EC41" s="188"/>
      <c r="ED41" s="188"/>
      <c r="EE41" s="188"/>
      <c r="EF41" s="188"/>
      <c r="EG41" s="188"/>
      <c r="EH41" s="188"/>
      <c r="EI41" s="188"/>
      <c r="EJ41" s="188"/>
      <c r="EK41" s="188"/>
      <c r="EL41" s="188"/>
      <c r="EM41" s="188"/>
      <c r="EN41" s="188"/>
      <c r="EO41" s="188"/>
      <c r="EP41" s="188"/>
      <c r="EQ41" s="188"/>
      <c r="ER41" s="188"/>
      <c r="ES41" s="188"/>
      <c r="ET41" s="188"/>
      <c r="EU41" s="188"/>
      <c r="EV41" s="188"/>
      <c r="EW41" s="188"/>
      <c r="EX41" s="188"/>
      <c r="EY41" s="188"/>
      <c r="EZ41" s="188"/>
      <c r="FA41" s="188"/>
      <c r="FB41" s="188"/>
      <c r="FC41" s="188"/>
      <c r="FD41" s="188"/>
      <c r="FE41" s="188"/>
      <c r="FF41" s="188"/>
      <c r="FG41" s="188"/>
      <c r="FH41" s="188"/>
      <c r="FI41" s="188"/>
      <c r="FJ41" s="188"/>
      <c r="FK41" s="188"/>
      <c r="FL41" s="188"/>
      <c r="FM41" s="188"/>
      <c r="FN41" s="188"/>
      <c r="FO41" s="188"/>
      <c r="FP41" s="188"/>
      <c r="FQ41" s="188"/>
      <c r="FR41" s="188"/>
      <c r="FS41" s="188"/>
      <c r="FT41" s="188"/>
      <c r="FU41" s="188"/>
      <c r="FV41" s="188"/>
      <c r="FW41" s="188"/>
      <c r="FX41" s="188"/>
      <c r="FY41" s="188"/>
      <c r="FZ41" s="188"/>
      <c r="GA41" s="188"/>
      <c r="GB41" s="188"/>
      <c r="GC41" s="188"/>
      <c r="GD41" s="188"/>
      <c r="GE41" s="188"/>
      <c r="GF41" s="188"/>
      <c r="GG41" s="188"/>
      <c r="GH41" s="188"/>
      <c r="GI41" s="188"/>
      <c r="GJ41" s="188"/>
      <c r="GK41" s="188"/>
      <c r="GL41" s="188"/>
      <c r="GM41" s="188"/>
      <c r="GN41" s="188"/>
      <c r="GO41" s="188"/>
      <c r="GP41" s="188"/>
      <c r="GQ41" s="188"/>
      <c r="GR41" s="188"/>
      <c r="GS41" s="188"/>
      <c r="GT41" s="188"/>
      <c r="GU41" s="188"/>
      <c r="GV41" s="188"/>
      <c r="GW41" s="188"/>
      <c r="GX41" s="188"/>
      <c r="GY41" s="188"/>
      <c r="GZ41" s="188"/>
      <c r="HA41" s="188"/>
      <c r="HB41" s="188"/>
      <c r="HC41" s="188"/>
      <c r="HD41" s="188"/>
      <c r="HE41" s="188"/>
      <c r="HF41" s="188"/>
      <c r="HG41" s="188"/>
      <c r="HH41" s="188"/>
      <c r="HI41" s="188"/>
      <c r="HJ41" s="188"/>
      <c r="HK41" s="188"/>
      <c r="HL41" s="188"/>
      <c r="HM41" s="188"/>
      <c r="HN41" s="188"/>
      <c r="HO41" s="188"/>
      <c r="HP41" s="188"/>
      <c r="HQ41" s="188"/>
      <c r="HR41" s="188"/>
      <c r="HS41" s="188"/>
      <c r="HT41" s="188"/>
      <c r="HU41" s="188"/>
      <c r="HV41" s="188"/>
      <c r="HW41" s="188"/>
      <c r="HX41" s="188"/>
      <c r="HY41" s="188"/>
      <c r="HZ41" s="188"/>
      <c r="IA41" s="188"/>
      <c r="IB41" s="188"/>
      <c r="IC41" s="188"/>
      <c r="ID41" s="188"/>
      <c r="IE41" s="188"/>
      <c r="IF41" s="188"/>
      <c r="IG41" s="188"/>
      <c r="IH41" s="188"/>
      <c r="II41" s="188"/>
      <c r="IJ41" s="188"/>
      <c r="IK41" s="188"/>
      <c r="IL41" s="188"/>
      <c r="IM41" s="188"/>
      <c r="IN41" s="188"/>
      <c r="IO41" s="188"/>
      <c r="IP41" s="188"/>
      <c r="IQ41" s="188"/>
      <c r="IR41" s="188"/>
      <c r="IS41" s="188"/>
      <c r="IT41" s="188"/>
      <c r="IU41" s="188"/>
      <c r="IV41" s="188"/>
    </row>
    <row r="42" spans="1:256" ht="8.25" customHeight="1" x14ac:dyDescent="0.2">
      <c r="C42" s="184"/>
      <c r="D42" s="185"/>
      <c r="H42" s="186"/>
    </row>
    <row r="43" spans="1:256" x14ac:dyDescent="0.2">
      <c r="A43" s="189" t="s">
        <v>1319</v>
      </c>
      <c r="H43" s="186"/>
    </row>
    <row r="44" spans="1:256" x14ac:dyDescent="0.2">
      <c r="A44" s="187" t="s">
        <v>1320</v>
      </c>
      <c r="B44" s="187"/>
      <c r="C44" s="187" t="s">
        <v>1321</v>
      </c>
      <c r="H44" s="186"/>
    </row>
    <row r="45" spans="1:256" x14ac:dyDescent="0.2">
      <c r="A45" s="187" t="s">
        <v>1322</v>
      </c>
      <c r="B45" s="187"/>
      <c r="C45" s="187"/>
      <c r="H45" s="186"/>
    </row>
    <row r="46" spans="1:256" x14ac:dyDescent="0.2">
      <c r="A46" s="187" t="s">
        <v>1323</v>
      </c>
      <c r="B46" s="187"/>
      <c r="C46" s="187"/>
      <c r="H46" s="186"/>
    </row>
    <row r="47" spans="1:256" x14ac:dyDescent="0.2">
      <c r="A47" s="187" t="s">
        <v>1324</v>
      </c>
      <c r="B47" s="187"/>
      <c r="C47" s="187"/>
      <c r="H47" s="186"/>
    </row>
    <row r="48" spans="1:256" x14ac:dyDescent="0.2">
      <c r="A48" s="187" t="s">
        <v>1325</v>
      </c>
      <c r="B48" s="187"/>
      <c r="C48" s="187"/>
      <c r="H48" s="186"/>
    </row>
    <row r="49" spans="1:8" ht="5.0999999999999996" customHeight="1" x14ac:dyDescent="0.2">
      <c r="A49" s="187"/>
      <c r="B49" s="187"/>
      <c r="C49" s="187"/>
      <c r="H49" s="186"/>
    </row>
    <row r="50" spans="1:8" x14ac:dyDescent="0.2">
      <c r="A50" s="187" t="s">
        <v>1326</v>
      </c>
      <c r="B50" s="187"/>
      <c r="C50" s="187" t="s">
        <v>1327</v>
      </c>
    </row>
    <row r="51" spans="1:8" ht="5.0999999999999996" customHeight="1" x14ac:dyDescent="0.2">
      <c r="A51" s="187"/>
      <c r="B51" s="187"/>
      <c r="C51" s="187"/>
    </row>
    <row r="52" spans="1:8" x14ac:dyDescent="0.2">
      <c r="A52" s="187" t="s">
        <v>1328</v>
      </c>
      <c r="B52" s="187"/>
      <c r="C52" s="187" t="s">
        <v>1329</v>
      </c>
    </row>
    <row r="53" spans="1:8" ht="5.0999999999999996" customHeight="1" x14ac:dyDescent="0.2">
      <c r="A53" s="187"/>
      <c r="B53" s="187"/>
      <c r="C53" s="187"/>
    </row>
    <row r="54" spans="1:8" x14ac:dyDescent="0.2">
      <c r="A54" s="187" t="s">
        <v>1330</v>
      </c>
      <c r="B54" s="187"/>
      <c r="C54" s="187" t="s">
        <v>1331</v>
      </c>
    </row>
    <row r="55" spans="1:8" ht="5.0999999999999996" customHeight="1" x14ac:dyDescent="0.2">
      <c r="A55" s="187"/>
      <c r="B55" s="187"/>
      <c r="C55" s="187"/>
    </row>
    <row r="56" spans="1:8" x14ac:dyDescent="0.2">
      <c r="A56" s="187" t="s">
        <v>1332</v>
      </c>
      <c r="B56" s="187"/>
      <c r="C56" s="165" t="s">
        <v>1333</v>
      </c>
    </row>
    <row r="57" spans="1:8" x14ac:dyDescent="0.2">
      <c r="A57" s="187" t="s">
        <v>1334</v>
      </c>
      <c r="B57" s="187"/>
      <c r="C57" s="187"/>
    </row>
    <row r="58" spans="1:8" ht="5.0999999999999996" customHeight="1" x14ac:dyDescent="0.2">
      <c r="A58" s="187"/>
      <c r="B58" s="187"/>
      <c r="C58" s="187"/>
    </row>
    <row r="59" spans="1:8" x14ac:dyDescent="0.2">
      <c r="A59" s="187" t="s">
        <v>1335</v>
      </c>
      <c r="B59" s="187"/>
      <c r="C59" s="187" t="s">
        <v>1336</v>
      </c>
    </row>
    <row r="60" spans="1:8" x14ac:dyDescent="0.2">
      <c r="A60" s="187"/>
      <c r="B60" s="187"/>
      <c r="C60" s="187" t="s">
        <v>1337</v>
      </c>
    </row>
    <row r="61" spans="1:8" x14ac:dyDescent="0.2">
      <c r="A61" s="187"/>
      <c r="B61" s="187"/>
      <c r="C61" s="187" t="s">
        <v>1338</v>
      </c>
    </row>
    <row r="62" spans="1:8" ht="5.25" customHeight="1" x14ac:dyDescent="0.2"/>
    <row r="63" spans="1:8" x14ac:dyDescent="0.2">
      <c r="A63" s="189" t="s">
        <v>1339</v>
      </c>
      <c r="E63" s="180"/>
      <c r="F63" s="180"/>
      <c r="G63" s="180"/>
      <c r="H63" s="180"/>
    </row>
    <row r="64" spans="1:8" x14ac:dyDescent="0.2">
      <c r="D64" s="190" t="s">
        <v>1340</v>
      </c>
      <c r="E64" s="190" t="s">
        <v>1341</v>
      </c>
      <c r="F64" s="190" t="s">
        <v>1342</v>
      </c>
      <c r="G64" s="191" t="s">
        <v>1343</v>
      </c>
      <c r="H64" s="180"/>
    </row>
    <row r="65" spans="1:12" ht="4.5" customHeight="1" x14ac:dyDescent="0.2">
      <c r="D65" s="192"/>
      <c r="E65" s="192"/>
      <c r="F65" s="192"/>
      <c r="G65" s="191"/>
      <c r="H65" s="180"/>
    </row>
    <row r="66" spans="1:12" ht="14.25" x14ac:dyDescent="0.2">
      <c r="A66" s="180" t="s">
        <v>1344</v>
      </c>
      <c r="D66" s="193" t="s">
        <v>1345</v>
      </c>
      <c r="E66" s="194" t="s">
        <v>1346</v>
      </c>
      <c r="F66" s="194" t="s">
        <v>1347</v>
      </c>
      <c r="G66" s="195" t="s">
        <v>1348</v>
      </c>
      <c r="H66" s="180"/>
    </row>
    <row r="67" spans="1:12" x14ac:dyDescent="0.2">
      <c r="A67" s="180" t="s">
        <v>1349</v>
      </c>
      <c r="D67" s="193" t="s">
        <v>1350</v>
      </c>
      <c r="E67" s="194" t="s">
        <v>1351</v>
      </c>
      <c r="F67" s="194" t="s">
        <v>1352</v>
      </c>
      <c r="G67" s="195" t="s">
        <v>1353</v>
      </c>
      <c r="H67" s="180"/>
    </row>
    <row r="68" spans="1:12" x14ac:dyDescent="0.2">
      <c r="A68" s="180" t="s">
        <v>1685</v>
      </c>
      <c r="D68" s="193" t="s">
        <v>1354</v>
      </c>
      <c r="E68" s="194" t="s">
        <v>1354</v>
      </c>
      <c r="F68" s="194" t="s">
        <v>1354</v>
      </c>
      <c r="G68" s="195" t="s">
        <v>1354</v>
      </c>
      <c r="H68" s="180"/>
    </row>
    <row r="69" spans="1:12" ht="5.25" customHeight="1" x14ac:dyDescent="0.2">
      <c r="D69" s="193"/>
      <c r="E69" s="194"/>
      <c r="F69" s="194"/>
      <c r="G69" s="195"/>
      <c r="H69" s="180"/>
    </row>
    <row r="70" spans="1:12" x14ac:dyDescent="0.2">
      <c r="A70" s="153" t="s">
        <v>1317</v>
      </c>
      <c r="D70" s="193"/>
      <c r="E70" s="194"/>
      <c r="F70" s="194"/>
      <c r="G70" s="195"/>
      <c r="H70" s="180"/>
    </row>
    <row r="71" spans="1:12" x14ac:dyDescent="0.2">
      <c r="A71" s="188" t="s">
        <v>1355</v>
      </c>
      <c r="C71" s="196"/>
      <c r="D71" s="193"/>
      <c r="E71" s="194"/>
      <c r="F71" s="194"/>
      <c r="G71" s="195"/>
      <c r="H71" s="180"/>
    </row>
    <row r="72" spans="1:12" x14ac:dyDescent="0.2">
      <c r="A72" s="188"/>
      <c r="C72" s="196"/>
      <c r="D72" s="193"/>
      <c r="E72" s="194"/>
      <c r="F72" s="194"/>
      <c r="G72" s="195"/>
      <c r="H72" s="180"/>
    </row>
    <row r="73" spans="1:12" ht="3.75" customHeight="1" x14ac:dyDescent="0.2">
      <c r="C73" s="196"/>
      <c r="D73" s="193"/>
      <c r="E73" s="194"/>
      <c r="F73" s="194"/>
      <c r="G73" s="195"/>
      <c r="H73" s="180"/>
    </row>
    <row r="74" spans="1:12" ht="4.5" customHeight="1" x14ac:dyDescent="0.2">
      <c r="A74" s="188"/>
      <c r="C74" s="196"/>
      <c r="D74" s="193"/>
      <c r="E74" s="194"/>
      <c r="F74" s="194"/>
      <c r="G74" s="195"/>
      <c r="H74" s="180"/>
    </row>
    <row r="75" spans="1:12" x14ac:dyDescent="0.2">
      <c r="A75" s="189" t="s">
        <v>1356</v>
      </c>
      <c r="D75" s="197"/>
      <c r="E75" s="198"/>
      <c r="F75" s="198"/>
      <c r="G75" s="180"/>
      <c r="H75" s="180"/>
    </row>
    <row r="76" spans="1:12" x14ac:dyDescent="0.2">
      <c r="D76" s="190" t="s">
        <v>1340</v>
      </c>
      <c r="E76" s="199" t="s">
        <v>1341</v>
      </c>
      <c r="F76" s="190" t="s">
        <v>1342</v>
      </c>
      <c r="G76" s="191"/>
      <c r="L76" s="191"/>
    </row>
    <row r="77" spans="1:12" ht="6" customHeight="1" x14ac:dyDescent="0.2">
      <c r="D77" s="192"/>
      <c r="E77" s="200"/>
      <c r="F77" s="192"/>
      <c r="G77" s="191"/>
      <c r="L77" s="191"/>
    </row>
    <row r="78" spans="1:12" x14ac:dyDescent="0.2">
      <c r="A78" s="187" t="s">
        <v>1292</v>
      </c>
      <c r="B78" s="187"/>
      <c r="C78" s="196"/>
      <c r="D78" s="196" t="s">
        <v>1357</v>
      </c>
      <c r="E78" s="201"/>
      <c r="F78" s="196" t="s">
        <v>1358</v>
      </c>
      <c r="G78" s="196"/>
    </row>
    <row r="79" spans="1:12" x14ac:dyDescent="0.2">
      <c r="A79" s="187" t="s">
        <v>1295</v>
      </c>
      <c r="B79" s="187"/>
      <c r="C79" s="196"/>
      <c r="D79" s="196" t="s">
        <v>1357</v>
      </c>
      <c r="E79" s="201"/>
      <c r="F79" s="196" t="s">
        <v>1358</v>
      </c>
      <c r="G79" s="196"/>
    </row>
    <row r="80" spans="1:12" x14ac:dyDescent="0.2">
      <c r="A80" s="187" t="s">
        <v>1296</v>
      </c>
      <c r="B80" s="187"/>
      <c r="C80" s="196"/>
      <c r="D80" s="196" t="s">
        <v>1357</v>
      </c>
      <c r="E80" s="201"/>
      <c r="F80" s="196" t="s">
        <v>1358</v>
      </c>
      <c r="G80" s="196"/>
    </row>
    <row r="81" spans="1:7" x14ac:dyDescent="0.2">
      <c r="A81" s="187" t="s">
        <v>1299</v>
      </c>
      <c r="B81" s="187"/>
      <c r="C81" s="196"/>
      <c r="D81" s="196" t="s">
        <v>1357</v>
      </c>
      <c r="E81" s="201"/>
      <c r="F81" s="196" t="s">
        <v>1358</v>
      </c>
      <c r="G81" s="196"/>
    </row>
    <row r="82" spans="1:7" x14ac:dyDescent="0.2">
      <c r="A82" s="187" t="s">
        <v>1300</v>
      </c>
      <c r="B82" s="187"/>
      <c r="C82" s="196"/>
      <c r="D82" s="196" t="s">
        <v>1357</v>
      </c>
      <c r="E82" s="201"/>
      <c r="F82" s="196" t="s">
        <v>1358</v>
      </c>
      <c r="G82" s="196"/>
    </row>
    <row r="83" spans="1:7" x14ac:dyDescent="0.2">
      <c r="A83" s="187" t="s">
        <v>1301</v>
      </c>
      <c r="B83" s="187"/>
      <c r="C83" s="196"/>
      <c r="D83" s="196" t="s">
        <v>1357</v>
      </c>
      <c r="E83" s="201"/>
      <c r="F83" s="196" t="s">
        <v>1358</v>
      </c>
      <c r="G83" s="196"/>
    </row>
    <row r="84" spans="1:7" x14ac:dyDescent="0.2">
      <c r="A84" s="187" t="s">
        <v>1303</v>
      </c>
      <c r="B84" s="187"/>
      <c r="C84" s="196"/>
      <c r="D84" s="196" t="s">
        <v>1357</v>
      </c>
      <c r="E84" s="201"/>
      <c r="F84" s="196" t="s">
        <v>1358</v>
      </c>
      <c r="G84" s="196"/>
    </row>
    <row r="85" spans="1:7" x14ac:dyDescent="0.2">
      <c r="A85" s="187" t="s">
        <v>1305</v>
      </c>
      <c r="B85" s="187"/>
      <c r="C85" s="196"/>
      <c r="D85" s="196" t="s">
        <v>1357</v>
      </c>
      <c r="E85" s="201"/>
      <c r="F85" s="196" t="s">
        <v>1358</v>
      </c>
      <c r="G85" s="196"/>
    </row>
    <row r="86" spans="1:7" x14ac:dyDescent="0.2">
      <c r="A86" s="187" t="s">
        <v>1306</v>
      </c>
      <c r="B86" s="187"/>
      <c r="C86" s="196"/>
      <c r="D86" s="196" t="s">
        <v>1357</v>
      </c>
      <c r="E86" s="201"/>
      <c r="F86" s="196" t="s">
        <v>1358</v>
      </c>
      <c r="G86" s="196"/>
    </row>
    <row r="87" spans="1:7" x14ac:dyDescent="0.2">
      <c r="A87" s="187" t="s">
        <v>1307</v>
      </c>
      <c r="B87" s="187"/>
      <c r="C87" s="196"/>
      <c r="D87" s="196" t="s">
        <v>1357</v>
      </c>
      <c r="E87" s="201"/>
      <c r="F87" s="196" t="s">
        <v>1358</v>
      </c>
      <c r="G87" s="196"/>
    </row>
    <row r="88" spans="1:7" x14ac:dyDescent="0.2">
      <c r="A88" s="187" t="s">
        <v>1308</v>
      </c>
      <c r="B88" s="187"/>
      <c r="C88" s="196"/>
      <c r="D88" s="196" t="s">
        <v>1357</v>
      </c>
      <c r="E88" s="201"/>
      <c r="F88" s="196" t="s">
        <v>1358</v>
      </c>
      <c r="G88" s="196"/>
    </row>
    <row r="89" spans="1:7" x14ac:dyDescent="0.2">
      <c r="A89" s="187" t="s">
        <v>1310</v>
      </c>
      <c r="B89" s="187"/>
      <c r="C89" s="196"/>
      <c r="D89" s="196" t="s">
        <v>1357</v>
      </c>
      <c r="E89" s="201"/>
      <c r="F89" s="196" t="s">
        <v>1358</v>
      </c>
      <c r="G89" s="196"/>
    </row>
    <row r="90" spans="1:7" x14ac:dyDescent="0.2">
      <c r="A90" s="187" t="s">
        <v>1311</v>
      </c>
      <c r="B90" s="187"/>
      <c r="C90" s="196"/>
      <c r="D90" s="196" t="s">
        <v>1357</v>
      </c>
      <c r="E90" s="201"/>
      <c r="F90" s="196" t="s">
        <v>1358</v>
      </c>
      <c r="G90" s="196"/>
    </row>
    <row r="91" spans="1:7" x14ac:dyDescent="0.2">
      <c r="A91" s="187" t="s">
        <v>1312</v>
      </c>
      <c r="B91" s="187"/>
      <c r="C91" s="196"/>
      <c r="D91" s="195" t="s">
        <v>1357</v>
      </c>
      <c r="E91" s="201"/>
      <c r="F91" s="195" t="s">
        <v>1358</v>
      </c>
      <c r="G91" s="196"/>
    </row>
    <row r="92" spans="1:7" x14ac:dyDescent="0.2">
      <c r="A92" s="187" t="s">
        <v>1314</v>
      </c>
      <c r="B92" s="187"/>
      <c r="C92" s="196"/>
      <c r="D92" s="195" t="s">
        <v>1357</v>
      </c>
      <c r="E92" s="201"/>
      <c r="F92" s="195" t="s">
        <v>1358</v>
      </c>
      <c r="G92" s="196"/>
    </row>
    <row r="93" spans="1:7" x14ac:dyDescent="0.2">
      <c r="A93" s="187" t="s">
        <v>1315</v>
      </c>
      <c r="B93" s="187"/>
      <c r="C93" s="196"/>
      <c r="D93" s="195" t="s">
        <v>1357</v>
      </c>
      <c r="E93" s="201"/>
      <c r="F93" s="195" t="s">
        <v>1358</v>
      </c>
      <c r="G93" s="196"/>
    </row>
    <row r="94" spans="1:7" x14ac:dyDescent="0.2">
      <c r="A94" s="187" t="s">
        <v>1316</v>
      </c>
      <c r="B94" s="187"/>
      <c r="C94" s="196"/>
      <c r="D94" s="195" t="s">
        <v>1357</v>
      </c>
      <c r="E94" s="201"/>
      <c r="F94" s="195" t="s">
        <v>1358</v>
      </c>
      <c r="G94" s="196"/>
    </row>
    <row r="95" spans="1:7" ht="6.75" customHeight="1" x14ac:dyDescent="0.2">
      <c r="A95" s="187"/>
      <c r="B95" s="187"/>
      <c r="C95" s="196"/>
      <c r="D95" s="196"/>
      <c r="E95" s="201"/>
      <c r="F95" s="196"/>
      <c r="G95" s="196"/>
    </row>
    <row r="96" spans="1:7" x14ac:dyDescent="0.2">
      <c r="A96" s="189" t="s">
        <v>1359</v>
      </c>
      <c r="C96" s="196"/>
      <c r="D96" s="196"/>
      <c r="E96" s="196"/>
      <c r="F96" s="196"/>
      <c r="G96" s="196"/>
    </row>
    <row r="97" spans="1:10" ht="6" customHeight="1" x14ac:dyDescent="0.2">
      <c r="A97" s="155"/>
      <c r="C97" s="196"/>
      <c r="D97" s="202"/>
      <c r="E97" s="196"/>
      <c r="F97" s="196"/>
      <c r="G97" s="196"/>
    </row>
    <row r="98" spans="1:10" s="187" customFormat="1" x14ac:dyDescent="0.2">
      <c r="A98" s="203" t="s">
        <v>1360</v>
      </c>
      <c r="B98" s="204"/>
      <c r="C98" s="163" t="s">
        <v>1361</v>
      </c>
      <c r="D98" s="205" t="s">
        <v>1362</v>
      </c>
      <c r="E98" s="206"/>
      <c r="F98" s="206"/>
      <c r="G98" s="164" t="s">
        <v>1363</v>
      </c>
      <c r="H98" s="207" t="s">
        <v>1364</v>
      </c>
    </row>
    <row r="99" spans="1:10" s="187" customFormat="1" ht="6" customHeight="1" x14ac:dyDescent="0.2">
      <c r="A99" s="204"/>
      <c r="C99" s="208"/>
      <c r="D99" s="209"/>
      <c r="E99" s="210"/>
      <c r="F99" s="210"/>
      <c r="G99" s="211"/>
      <c r="H99" s="212"/>
    </row>
    <row r="100" spans="1:10" s="187" customFormat="1" x14ac:dyDescent="0.2">
      <c r="A100" s="213"/>
      <c r="D100" s="191" t="s">
        <v>1340</v>
      </c>
      <c r="E100" s="214" t="s">
        <v>1341</v>
      </c>
      <c r="F100" s="191" t="s">
        <v>1342</v>
      </c>
      <c r="H100" s="213"/>
    </row>
    <row r="101" spans="1:10" s="187" customFormat="1" ht="13.35" customHeight="1" x14ac:dyDescent="0.2">
      <c r="A101" s="215" t="s">
        <v>1365</v>
      </c>
      <c r="B101" s="216"/>
      <c r="C101" s="202" t="s">
        <v>1366</v>
      </c>
      <c r="E101" s="217"/>
      <c r="G101" s="218" t="s">
        <v>1367</v>
      </c>
      <c r="H101" s="219" t="s">
        <v>1368</v>
      </c>
      <c r="I101" s="219"/>
      <c r="J101" s="220"/>
    </row>
    <row r="102" spans="1:10" s="187" customFormat="1" ht="13.35" customHeight="1" x14ac:dyDescent="0.2">
      <c r="A102" s="221" t="s">
        <v>1369</v>
      </c>
      <c r="B102" s="216"/>
      <c r="C102" s="202"/>
      <c r="D102" s="202"/>
      <c r="E102" s="222" t="s">
        <v>1370</v>
      </c>
      <c r="F102" s="202" t="s">
        <v>1371</v>
      </c>
      <c r="G102" s="218"/>
      <c r="H102" s="219"/>
      <c r="I102" s="219"/>
      <c r="J102" s="220"/>
    </row>
    <row r="103" spans="1:10" s="187" customFormat="1" ht="13.35" customHeight="1" x14ac:dyDescent="0.2">
      <c r="A103" s="221" t="s">
        <v>1349</v>
      </c>
      <c r="B103" s="216"/>
      <c r="C103" s="223"/>
      <c r="D103" s="202" t="s">
        <v>1350</v>
      </c>
      <c r="E103" s="222" t="s">
        <v>1372</v>
      </c>
      <c r="F103" s="202" t="s">
        <v>1373</v>
      </c>
      <c r="G103" s="224"/>
      <c r="H103" s="225"/>
      <c r="I103" s="219"/>
      <c r="J103" s="220"/>
    </row>
    <row r="104" spans="1:10" s="187" customFormat="1" ht="5.25" customHeight="1" x14ac:dyDescent="0.2">
      <c r="A104" s="226"/>
      <c r="B104" s="216"/>
      <c r="C104" s="223"/>
      <c r="D104" s="227"/>
      <c r="E104" s="228"/>
      <c r="F104" s="227"/>
      <c r="G104" s="224"/>
      <c r="H104" s="225"/>
      <c r="I104" s="219"/>
      <c r="J104" s="220"/>
    </row>
    <row r="105" spans="1:10" s="187" customFormat="1" ht="3.75" customHeight="1" x14ac:dyDescent="0.2">
      <c r="A105" s="226"/>
      <c r="B105" s="216"/>
      <c r="C105" s="223"/>
      <c r="D105" s="202"/>
      <c r="E105" s="222"/>
      <c r="F105" s="202"/>
      <c r="G105" s="224"/>
      <c r="H105" s="225"/>
      <c r="I105" s="219"/>
      <c r="J105" s="220"/>
    </row>
    <row r="106" spans="1:10" s="187" customFormat="1" ht="13.35" customHeight="1" x14ac:dyDescent="0.2">
      <c r="A106" s="215" t="s">
        <v>1374</v>
      </c>
      <c r="B106" s="216"/>
      <c r="C106" s="202" t="s">
        <v>1375</v>
      </c>
      <c r="E106" s="217"/>
      <c r="G106" s="218" t="s">
        <v>1367</v>
      </c>
      <c r="H106" s="219" t="s">
        <v>1368</v>
      </c>
      <c r="I106" s="219"/>
      <c r="J106" s="220"/>
    </row>
    <row r="107" spans="1:10" s="187" customFormat="1" ht="13.35" customHeight="1" x14ac:dyDescent="0.2">
      <c r="A107" s="215" t="s">
        <v>1376</v>
      </c>
      <c r="B107" s="216"/>
      <c r="C107" s="202"/>
      <c r="E107" s="217"/>
      <c r="G107" s="218"/>
      <c r="H107" s="219"/>
      <c r="I107" s="219"/>
      <c r="J107" s="220"/>
    </row>
    <row r="108" spans="1:10" s="187" customFormat="1" ht="13.35" customHeight="1" x14ac:dyDescent="0.2">
      <c r="A108" s="221" t="s">
        <v>1369</v>
      </c>
      <c r="B108" s="216"/>
      <c r="C108" s="202"/>
      <c r="D108" s="202"/>
      <c r="E108" s="222" t="s">
        <v>1370</v>
      </c>
      <c r="F108" s="202" t="s">
        <v>1371</v>
      </c>
      <c r="G108" s="218"/>
      <c r="H108" s="219"/>
      <c r="I108" s="219"/>
      <c r="J108" s="220"/>
    </row>
    <row r="109" spans="1:10" s="187" customFormat="1" ht="13.35" customHeight="1" x14ac:dyDescent="0.2">
      <c r="A109" s="221" t="s">
        <v>1349</v>
      </c>
      <c r="B109" s="216"/>
      <c r="C109" s="223"/>
      <c r="D109" s="202" t="s">
        <v>1350</v>
      </c>
      <c r="E109" s="222" t="s">
        <v>1372</v>
      </c>
      <c r="F109" s="202" t="s">
        <v>1373</v>
      </c>
      <c r="G109" s="224"/>
      <c r="H109" s="225"/>
      <c r="I109" s="219"/>
      <c r="J109" s="220"/>
    </row>
    <row r="110" spans="1:10" s="187" customFormat="1" ht="4.5" customHeight="1" x14ac:dyDescent="0.2">
      <c r="A110" s="226"/>
      <c r="B110" s="216"/>
      <c r="C110" s="223"/>
      <c r="D110" s="227"/>
      <c r="E110" s="228"/>
      <c r="F110" s="227"/>
      <c r="G110" s="224"/>
      <c r="H110" s="225"/>
      <c r="I110" s="219"/>
      <c r="J110" s="220"/>
    </row>
    <row r="111" spans="1:10" s="187" customFormat="1" ht="5.25" customHeight="1" x14ac:dyDescent="0.2">
      <c r="A111" s="226"/>
      <c r="B111" s="216"/>
      <c r="C111" s="223"/>
      <c r="D111" s="223"/>
      <c r="E111" s="229"/>
      <c r="F111" s="223"/>
      <c r="G111" s="224"/>
      <c r="H111" s="225"/>
      <c r="I111" s="219"/>
      <c r="J111" s="220"/>
    </row>
    <row r="112" spans="1:10" s="187" customFormat="1" ht="12.75" customHeight="1" x14ac:dyDescent="0.2">
      <c r="A112" s="230" t="s">
        <v>1377</v>
      </c>
      <c r="B112" s="231"/>
      <c r="C112" s="231"/>
      <c r="D112" s="231"/>
      <c r="E112" s="231"/>
      <c r="F112" s="231"/>
      <c r="G112" s="231"/>
      <c r="H112" s="231"/>
      <c r="I112" s="231"/>
      <c r="J112" s="220"/>
    </row>
    <row r="113" spans="1:10" s="187" customFormat="1" x14ac:dyDescent="0.2">
      <c r="A113" s="230" t="s">
        <v>1378</v>
      </c>
      <c r="B113" s="231"/>
      <c r="C113" s="231"/>
      <c r="D113" s="231"/>
      <c r="E113" s="231"/>
      <c r="F113" s="231"/>
      <c r="G113" s="231"/>
      <c r="H113" s="231"/>
      <c r="I113" s="231"/>
      <c r="J113" s="220"/>
    </row>
    <row r="114" spans="1:10" s="187" customFormat="1" ht="5.25" customHeight="1" x14ac:dyDescent="0.2">
      <c r="A114" s="232"/>
      <c r="B114" s="232"/>
      <c r="C114" s="232"/>
      <c r="D114" s="232"/>
      <c r="E114" s="232"/>
      <c r="F114" s="232"/>
      <c r="G114" s="232"/>
      <c r="H114" s="232"/>
      <c r="I114" s="232"/>
      <c r="J114" s="220"/>
    </row>
    <row r="115" spans="1:10" s="187" customFormat="1" ht="13.35" customHeight="1" x14ac:dyDescent="0.2">
      <c r="A115" s="215" t="s">
        <v>1379</v>
      </c>
      <c r="B115" s="216"/>
      <c r="C115" s="223" t="s">
        <v>1366</v>
      </c>
      <c r="E115" s="217"/>
      <c r="G115" s="224" t="s">
        <v>1367</v>
      </c>
      <c r="H115" s="225" t="s">
        <v>1380</v>
      </c>
      <c r="I115" s="220"/>
      <c r="J115" s="220"/>
    </row>
    <row r="116" spans="1:10" s="187" customFormat="1" ht="13.35" customHeight="1" x14ac:dyDescent="0.2">
      <c r="A116" s="215" t="s">
        <v>1381</v>
      </c>
      <c r="B116" s="216"/>
      <c r="C116" s="223"/>
      <c r="E116" s="217"/>
      <c r="G116" s="224"/>
      <c r="H116" s="225" t="s">
        <v>1382</v>
      </c>
      <c r="I116" s="220"/>
      <c r="J116" s="220"/>
    </row>
    <row r="117" spans="1:10" s="187" customFormat="1" ht="13.35" customHeight="1" x14ac:dyDescent="0.2">
      <c r="A117" s="221" t="s">
        <v>1369</v>
      </c>
      <c r="B117" s="216"/>
      <c r="C117" s="223"/>
      <c r="D117" s="202"/>
      <c r="E117" s="222" t="s">
        <v>1370</v>
      </c>
      <c r="F117" s="233" t="s">
        <v>1371</v>
      </c>
      <c r="G117" s="224"/>
      <c r="H117" s="225" t="s">
        <v>1383</v>
      </c>
      <c r="I117" s="220"/>
      <c r="J117" s="220"/>
    </row>
    <row r="118" spans="1:10" s="187" customFormat="1" ht="13.35" customHeight="1" x14ac:dyDescent="0.2">
      <c r="A118" s="221" t="s">
        <v>1349</v>
      </c>
      <c r="B118" s="216"/>
      <c r="C118" s="223"/>
      <c r="D118" s="233" t="s">
        <v>1384</v>
      </c>
      <c r="E118" s="222" t="s">
        <v>1372</v>
      </c>
      <c r="F118" s="233" t="s">
        <v>1373</v>
      </c>
      <c r="G118" s="224"/>
      <c r="H118" s="225" t="s">
        <v>1385</v>
      </c>
      <c r="I118" s="220"/>
      <c r="J118" s="220"/>
    </row>
    <row r="119" spans="1:10" s="187" customFormat="1" ht="5.25" customHeight="1" x14ac:dyDescent="0.2">
      <c r="A119" s="216"/>
      <c r="B119" s="216"/>
      <c r="C119" s="223"/>
      <c r="D119" s="227"/>
      <c r="E119" s="228"/>
      <c r="F119" s="227"/>
      <c r="G119" s="224"/>
      <c r="H119" s="225"/>
      <c r="I119" s="220"/>
      <c r="J119" s="220"/>
    </row>
    <row r="120" spans="1:10" s="187" customFormat="1" ht="5.25" customHeight="1" x14ac:dyDescent="0.2">
      <c r="A120" s="216"/>
      <c r="B120" s="216"/>
      <c r="C120" s="223"/>
      <c r="D120" s="202"/>
      <c r="E120" s="222"/>
      <c r="F120" s="202"/>
      <c r="G120" s="224"/>
      <c r="H120" s="225"/>
      <c r="I120" s="220"/>
      <c r="J120" s="220"/>
    </row>
    <row r="121" spans="1:10" s="187" customFormat="1" ht="13.35" customHeight="1" x14ac:dyDescent="0.2">
      <c r="A121" s="215" t="s">
        <v>1386</v>
      </c>
      <c r="B121" s="216"/>
      <c r="C121" s="223" t="s">
        <v>1366</v>
      </c>
      <c r="E121" s="222"/>
      <c r="G121" s="224" t="s">
        <v>1367</v>
      </c>
      <c r="H121" s="234" t="s">
        <v>1387</v>
      </c>
      <c r="I121" s="220"/>
      <c r="J121" s="220"/>
    </row>
    <row r="122" spans="1:10" s="187" customFormat="1" ht="13.35" customHeight="1" x14ac:dyDescent="0.2">
      <c r="A122" s="215" t="s">
        <v>1381</v>
      </c>
      <c r="B122" s="216"/>
      <c r="C122" s="223"/>
      <c r="E122" s="222"/>
      <c r="G122" s="224"/>
      <c r="H122" s="234" t="s">
        <v>1388</v>
      </c>
      <c r="I122" s="220"/>
      <c r="J122" s="220"/>
    </row>
    <row r="123" spans="1:10" s="187" customFormat="1" ht="13.35" customHeight="1" x14ac:dyDescent="0.2">
      <c r="A123" s="221" t="s">
        <v>1369</v>
      </c>
      <c r="B123" s="216"/>
      <c r="C123" s="223"/>
      <c r="E123" s="222" t="s">
        <v>1370</v>
      </c>
      <c r="F123" s="233" t="s">
        <v>1371</v>
      </c>
      <c r="G123" s="224"/>
      <c r="H123" s="234" t="s">
        <v>1389</v>
      </c>
      <c r="I123" s="220"/>
      <c r="J123" s="220"/>
    </row>
    <row r="124" spans="1:10" s="187" customFormat="1" ht="13.35" customHeight="1" x14ac:dyDescent="0.2">
      <c r="A124" s="221" t="s">
        <v>1349</v>
      </c>
      <c r="B124" s="216"/>
      <c r="C124" s="223"/>
      <c r="D124" s="233" t="s">
        <v>1350</v>
      </c>
      <c r="E124" s="222" t="s">
        <v>1372</v>
      </c>
      <c r="F124" s="233" t="s">
        <v>1373</v>
      </c>
      <c r="G124" s="224"/>
      <c r="H124" s="234" t="s">
        <v>1390</v>
      </c>
      <c r="I124" s="220"/>
      <c r="J124" s="220"/>
    </row>
    <row r="125" spans="1:10" s="187" customFormat="1" ht="5.25" customHeight="1" x14ac:dyDescent="0.2">
      <c r="A125" s="216"/>
      <c r="B125" s="216"/>
      <c r="C125" s="223"/>
      <c r="D125" s="227"/>
      <c r="E125" s="228"/>
      <c r="F125" s="227"/>
      <c r="G125" s="224"/>
      <c r="H125" s="225"/>
      <c r="I125" s="220"/>
      <c r="J125" s="220"/>
    </row>
    <row r="126" spans="1:10" s="187" customFormat="1" ht="5.25" customHeight="1" x14ac:dyDescent="0.2">
      <c r="A126" s="216"/>
      <c r="B126" s="216"/>
      <c r="C126" s="223"/>
      <c r="D126" s="202"/>
      <c r="E126" s="222"/>
      <c r="F126" s="202"/>
      <c r="G126" s="224"/>
      <c r="H126" s="225"/>
      <c r="I126" s="220"/>
      <c r="J126" s="220"/>
    </row>
    <row r="127" spans="1:10" s="187" customFormat="1" ht="13.35" customHeight="1" x14ac:dyDescent="0.2">
      <c r="A127" s="215" t="s">
        <v>1391</v>
      </c>
      <c r="B127" s="216"/>
      <c r="C127" s="223" t="s">
        <v>1366</v>
      </c>
      <c r="E127" s="217"/>
      <c r="G127" s="224" t="s">
        <v>1367</v>
      </c>
      <c r="H127" s="225" t="s">
        <v>1368</v>
      </c>
      <c r="I127" s="220"/>
      <c r="J127" s="220"/>
    </row>
    <row r="128" spans="1:10" s="187" customFormat="1" ht="13.35" customHeight="1" x14ac:dyDescent="0.2">
      <c r="A128" s="221" t="s">
        <v>1369</v>
      </c>
      <c r="B128" s="216"/>
      <c r="C128" s="223"/>
      <c r="D128" s="202" t="s">
        <v>1392</v>
      </c>
      <c r="E128" s="222" t="s">
        <v>1370</v>
      </c>
      <c r="F128" s="202"/>
      <c r="G128" s="224"/>
      <c r="H128" s="225"/>
      <c r="I128" s="220"/>
      <c r="J128" s="220"/>
    </row>
    <row r="129" spans="1:10" s="187" customFormat="1" ht="13.35" customHeight="1" x14ac:dyDescent="0.2">
      <c r="A129" s="221" t="s">
        <v>1349</v>
      </c>
      <c r="B129" s="216"/>
      <c r="C129" s="223"/>
      <c r="D129" s="202"/>
      <c r="E129" s="222" t="s">
        <v>1372</v>
      </c>
      <c r="F129" s="202" t="s">
        <v>1393</v>
      </c>
      <c r="G129" s="224"/>
      <c r="H129" s="225"/>
      <c r="I129" s="220"/>
      <c r="J129" s="220"/>
    </row>
    <row r="130" spans="1:10" s="187" customFormat="1" ht="5.25" customHeight="1" x14ac:dyDescent="0.2">
      <c r="A130" s="216"/>
      <c r="B130" s="216"/>
      <c r="C130" s="223"/>
      <c r="D130" s="227"/>
      <c r="E130" s="228"/>
      <c r="F130" s="227"/>
      <c r="G130" s="224"/>
      <c r="H130" s="225"/>
      <c r="I130" s="220"/>
      <c r="J130" s="220"/>
    </row>
    <row r="131" spans="1:10" s="187" customFormat="1" ht="5.25" customHeight="1" x14ac:dyDescent="0.2">
      <c r="A131" s="216"/>
      <c r="B131" s="216"/>
      <c r="C131" s="223"/>
      <c r="D131" s="202"/>
      <c r="E131" s="222"/>
      <c r="F131" s="202"/>
      <c r="G131" s="224"/>
      <c r="H131" s="225"/>
      <c r="I131" s="220"/>
      <c r="J131" s="220"/>
    </row>
    <row r="132" spans="1:10" s="187" customFormat="1" ht="13.35" customHeight="1" x14ac:dyDescent="0.2">
      <c r="A132" s="215" t="s">
        <v>1394</v>
      </c>
      <c r="B132" s="216"/>
      <c r="C132" s="223" t="s">
        <v>1366</v>
      </c>
      <c r="E132" s="222"/>
      <c r="G132" s="224" t="s">
        <v>1367</v>
      </c>
      <c r="H132" s="225" t="s">
        <v>1368</v>
      </c>
      <c r="I132" s="220"/>
      <c r="J132" s="220"/>
    </row>
    <row r="133" spans="1:10" s="187" customFormat="1" ht="13.35" customHeight="1" x14ac:dyDescent="0.2">
      <c r="A133" s="221" t="s">
        <v>1349</v>
      </c>
      <c r="B133" s="216"/>
      <c r="C133" s="223"/>
      <c r="D133" s="233" t="s">
        <v>1395</v>
      </c>
      <c r="E133" s="222" t="s">
        <v>1372</v>
      </c>
      <c r="F133" s="202" t="s">
        <v>1393</v>
      </c>
      <c r="G133" s="224"/>
      <c r="H133" s="225"/>
      <c r="I133" s="220"/>
      <c r="J133" s="220"/>
    </row>
    <row r="134" spans="1:10" s="187" customFormat="1" ht="5.25" customHeight="1" x14ac:dyDescent="0.2">
      <c r="A134" s="216"/>
      <c r="B134" s="216"/>
      <c r="C134" s="223"/>
      <c r="D134" s="227"/>
      <c r="E134" s="228"/>
      <c r="F134" s="227"/>
      <c r="G134" s="224"/>
      <c r="H134" s="225"/>
      <c r="I134" s="220"/>
      <c r="J134" s="220"/>
    </row>
    <row r="135" spans="1:10" s="187" customFormat="1" ht="5.25" customHeight="1" x14ac:dyDescent="0.2">
      <c r="A135" s="216"/>
      <c r="B135" s="216"/>
      <c r="C135" s="223"/>
      <c r="D135" s="202"/>
      <c r="E135" s="222"/>
      <c r="F135" s="202"/>
      <c r="G135" s="224"/>
      <c r="H135" s="225"/>
      <c r="I135" s="220"/>
      <c r="J135" s="220"/>
    </row>
    <row r="136" spans="1:10" s="187" customFormat="1" ht="13.35" customHeight="1" x14ac:dyDescent="0.2">
      <c r="A136" s="215" t="s">
        <v>1396</v>
      </c>
      <c r="B136" s="216"/>
      <c r="C136" s="223" t="s">
        <v>1366</v>
      </c>
      <c r="E136" s="222"/>
      <c r="G136" s="224" t="s">
        <v>1367</v>
      </c>
      <c r="H136" s="234" t="s">
        <v>1397</v>
      </c>
      <c r="I136" s="220"/>
      <c r="J136" s="220"/>
    </row>
    <row r="137" spans="1:10" s="187" customFormat="1" ht="13.35" customHeight="1" x14ac:dyDescent="0.2">
      <c r="A137" s="221" t="s">
        <v>1369</v>
      </c>
      <c r="B137" s="216"/>
      <c r="C137" s="223"/>
      <c r="D137" s="202" t="s">
        <v>1398</v>
      </c>
      <c r="E137" s="222" t="s">
        <v>1399</v>
      </c>
      <c r="F137" s="202" t="s">
        <v>1400</v>
      </c>
      <c r="G137" s="224"/>
      <c r="H137" s="234" t="s">
        <v>1401</v>
      </c>
      <c r="I137" s="220"/>
      <c r="J137" s="220"/>
    </row>
    <row r="138" spans="1:10" s="187" customFormat="1" ht="13.35" customHeight="1" x14ac:dyDescent="0.2">
      <c r="A138" s="221"/>
      <c r="B138" s="216"/>
      <c r="C138" s="223"/>
      <c r="D138" s="202"/>
      <c r="E138" s="222"/>
      <c r="F138" s="202"/>
      <c r="G138" s="224"/>
      <c r="H138" s="234" t="s">
        <v>1402</v>
      </c>
      <c r="I138" s="220"/>
      <c r="J138" s="220"/>
    </row>
    <row r="139" spans="1:10" s="187" customFormat="1" ht="13.35" customHeight="1" x14ac:dyDescent="0.2">
      <c r="A139" s="221"/>
      <c r="B139" s="216"/>
      <c r="C139" s="223"/>
      <c r="D139" s="202"/>
      <c r="E139" s="222"/>
      <c r="F139" s="202"/>
      <c r="G139" s="224"/>
      <c r="H139" s="225" t="s">
        <v>1403</v>
      </c>
      <c r="I139" s="220"/>
      <c r="J139" s="220"/>
    </row>
    <row r="140" spans="1:10" s="187" customFormat="1" ht="5.25" customHeight="1" x14ac:dyDescent="0.2">
      <c r="A140" s="216"/>
      <c r="B140" s="216"/>
      <c r="C140" s="223"/>
      <c r="D140" s="202"/>
      <c r="E140" s="222"/>
      <c r="F140" s="202"/>
      <c r="G140" s="224"/>
      <c r="H140" s="225"/>
      <c r="I140" s="220"/>
      <c r="J140" s="220"/>
    </row>
    <row r="141" spans="1:10" ht="13.35" customHeight="1" x14ac:dyDescent="0.2">
      <c r="A141" s="215" t="s">
        <v>1404</v>
      </c>
      <c r="B141" s="216"/>
      <c r="C141" s="223" t="s">
        <v>1366</v>
      </c>
      <c r="D141" s="202"/>
      <c r="E141" s="222"/>
      <c r="F141" s="202"/>
      <c r="G141" s="197"/>
      <c r="H141" s="225"/>
      <c r="I141" s="220"/>
      <c r="J141" s="220"/>
    </row>
    <row r="142" spans="1:10" ht="14.25" x14ac:dyDescent="0.2">
      <c r="A142" s="221" t="s">
        <v>1405</v>
      </c>
      <c r="B142" s="216"/>
      <c r="C142" s="223"/>
      <c r="D142" s="202"/>
      <c r="E142" s="222"/>
      <c r="F142" s="202"/>
      <c r="G142" s="193" t="s">
        <v>1367</v>
      </c>
      <c r="H142" s="225" t="s">
        <v>1406</v>
      </c>
      <c r="I142" s="220"/>
      <c r="J142" s="220"/>
    </row>
    <row r="143" spans="1:10" ht="13.35" customHeight="1" x14ac:dyDescent="0.2">
      <c r="A143" s="235" t="s">
        <v>1369</v>
      </c>
      <c r="B143" s="216"/>
      <c r="C143" s="223"/>
      <c r="D143" s="202" t="s">
        <v>1407</v>
      </c>
      <c r="E143" s="222" t="s">
        <v>1371</v>
      </c>
      <c r="F143" s="202" t="s">
        <v>1371</v>
      </c>
      <c r="G143" s="193"/>
      <c r="H143" s="225"/>
      <c r="I143" s="220"/>
      <c r="J143" s="220"/>
    </row>
    <row r="144" spans="1:10" ht="13.35" customHeight="1" x14ac:dyDescent="0.2">
      <c r="A144" s="235" t="s">
        <v>1349</v>
      </c>
      <c r="B144" s="216"/>
      <c r="C144" s="223"/>
      <c r="D144" s="202" t="s">
        <v>1350</v>
      </c>
      <c r="E144" s="222" t="s">
        <v>1372</v>
      </c>
      <c r="F144" s="202" t="s">
        <v>1373</v>
      </c>
      <c r="G144" s="193"/>
      <c r="H144" s="225"/>
      <c r="I144" s="220"/>
      <c r="J144" s="220"/>
    </row>
    <row r="145" spans="1:10" ht="5.25" customHeight="1" x14ac:dyDescent="0.2">
      <c r="A145" s="226"/>
      <c r="B145" s="216"/>
      <c r="C145" s="223"/>
      <c r="D145" s="202"/>
      <c r="E145" s="222"/>
      <c r="F145" s="202"/>
      <c r="G145" s="193"/>
      <c r="H145" s="225"/>
      <c r="I145" s="220"/>
      <c r="J145" s="220"/>
    </row>
    <row r="146" spans="1:10" ht="13.35" customHeight="1" x14ac:dyDescent="0.2">
      <c r="A146" s="226" t="s">
        <v>1408</v>
      </c>
      <c r="B146" s="216"/>
      <c r="C146" s="223"/>
      <c r="D146" s="202"/>
      <c r="E146" s="222"/>
      <c r="F146" s="202"/>
      <c r="G146" s="193" t="s">
        <v>1367</v>
      </c>
      <c r="H146" s="225" t="s">
        <v>1368</v>
      </c>
      <c r="I146" s="220"/>
      <c r="J146" s="220"/>
    </row>
    <row r="147" spans="1:10" ht="13.35" customHeight="1" x14ac:dyDescent="0.2">
      <c r="A147" s="235" t="s">
        <v>1369</v>
      </c>
      <c r="B147" s="216"/>
      <c r="C147" s="223"/>
      <c r="D147" s="202" t="s">
        <v>1409</v>
      </c>
      <c r="E147" s="222" t="s">
        <v>1410</v>
      </c>
      <c r="F147" s="202" t="s">
        <v>1411</v>
      </c>
      <c r="G147" s="193"/>
      <c r="H147" s="225"/>
      <c r="I147" s="220"/>
      <c r="J147" s="220"/>
    </row>
    <row r="148" spans="1:10" ht="13.35" customHeight="1" x14ac:dyDescent="0.2">
      <c r="A148" s="235" t="s">
        <v>1349</v>
      </c>
      <c r="B148" s="216"/>
      <c r="C148" s="223"/>
      <c r="D148" s="202" t="s">
        <v>1412</v>
      </c>
      <c r="E148" s="222" t="s">
        <v>1413</v>
      </c>
      <c r="F148" s="202" t="s">
        <v>1414</v>
      </c>
      <c r="G148" s="193"/>
      <c r="H148" s="225"/>
      <c r="I148" s="220"/>
      <c r="J148" s="220"/>
    </row>
    <row r="149" spans="1:10" ht="6" customHeight="1" x14ac:dyDescent="0.2">
      <c r="A149" s="226"/>
      <c r="B149" s="216"/>
      <c r="C149" s="223"/>
      <c r="D149" s="227"/>
      <c r="E149" s="228"/>
      <c r="F149" s="227"/>
      <c r="G149" s="193"/>
      <c r="H149" s="225"/>
      <c r="I149" s="220"/>
      <c r="J149" s="220"/>
    </row>
    <row r="150" spans="1:10" ht="6" customHeight="1" x14ac:dyDescent="0.2">
      <c r="A150" s="226"/>
      <c r="B150" s="216"/>
      <c r="C150" s="223"/>
      <c r="D150" s="223"/>
      <c r="E150" s="229"/>
      <c r="F150" s="223"/>
      <c r="G150" s="193"/>
      <c r="H150" s="225"/>
      <c r="I150" s="220"/>
      <c r="J150" s="220"/>
    </row>
    <row r="151" spans="1:10" ht="13.35" customHeight="1" x14ac:dyDescent="0.2">
      <c r="A151" s="215" t="s">
        <v>1415</v>
      </c>
      <c r="B151" s="216"/>
      <c r="C151" s="223" t="s">
        <v>1366</v>
      </c>
      <c r="D151" s="202"/>
      <c r="E151" s="222"/>
      <c r="F151" s="202"/>
      <c r="G151" s="193"/>
      <c r="H151" s="225"/>
      <c r="I151" s="220"/>
      <c r="J151" s="220"/>
    </row>
    <row r="152" spans="1:10" ht="14.25" x14ac:dyDescent="0.2">
      <c r="A152" s="221" t="s">
        <v>1405</v>
      </c>
      <c r="B152" s="216"/>
      <c r="C152" s="223"/>
      <c r="D152" s="202"/>
      <c r="E152" s="222"/>
      <c r="F152" s="202"/>
      <c r="G152" s="196" t="s">
        <v>1367</v>
      </c>
      <c r="H152" s="219" t="s">
        <v>1406</v>
      </c>
      <c r="I152" s="220"/>
      <c r="J152" s="220"/>
    </row>
    <row r="153" spans="1:10" x14ac:dyDescent="0.2">
      <c r="A153" s="235" t="s">
        <v>1369</v>
      </c>
      <c r="B153" s="216"/>
      <c r="C153" s="223"/>
      <c r="D153" s="233" t="s">
        <v>1416</v>
      </c>
      <c r="E153" s="222" t="s">
        <v>1371</v>
      </c>
      <c r="F153" s="202" t="s">
        <v>1371</v>
      </c>
      <c r="G153" s="196"/>
      <c r="H153" s="219"/>
      <c r="I153" s="220"/>
      <c r="J153" s="220"/>
    </row>
    <row r="154" spans="1:10" ht="13.35" customHeight="1" x14ac:dyDescent="0.2">
      <c r="A154" s="235" t="s">
        <v>1349</v>
      </c>
      <c r="B154" s="216"/>
      <c r="C154" s="223"/>
      <c r="D154" s="233" t="s">
        <v>1384</v>
      </c>
      <c r="E154" s="222" t="s">
        <v>1372</v>
      </c>
      <c r="F154" s="202" t="s">
        <v>1373</v>
      </c>
      <c r="G154" s="196"/>
      <c r="H154" s="219"/>
      <c r="I154" s="220"/>
      <c r="J154" s="220"/>
    </row>
    <row r="155" spans="1:10" ht="6" customHeight="1" x14ac:dyDescent="0.2">
      <c r="A155" s="226"/>
      <c r="B155" s="216"/>
      <c r="C155" s="202"/>
      <c r="D155" s="202"/>
      <c r="E155" s="222"/>
      <c r="F155" s="202"/>
      <c r="G155" s="196"/>
      <c r="H155" s="219"/>
      <c r="I155" s="220"/>
      <c r="J155" s="220"/>
    </row>
    <row r="156" spans="1:10" ht="12.75" customHeight="1" x14ac:dyDescent="0.2">
      <c r="A156" s="221" t="s">
        <v>1408</v>
      </c>
      <c r="B156" s="216"/>
      <c r="C156" s="202"/>
      <c r="D156" s="202"/>
      <c r="E156" s="222"/>
      <c r="F156" s="202"/>
      <c r="G156" s="196" t="s">
        <v>1367</v>
      </c>
      <c r="H156" s="219" t="s">
        <v>1368</v>
      </c>
      <c r="I156" s="220"/>
      <c r="J156" s="220"/>
    </row>
    <row r="157" spans="1:10" ht="13.35" customHeight="1" x14ac:dyDescent="0.2">
      <c r="A157" s="235" t="s">
        <v>1369</v>
      </c>
      <c r="B157" s="216"/>
      <c r="C157" s="202"/>
      <c r="D157" s="202" t="s">
        <v>1417</v>
      </c>
      <c r="E157" s="222" t="s">
        <v>1410</v>
      </c>
      <c r="F157" s="202" t="s">
        <v>1411</v>
      </c>
      <c r="G157" s="196"/>
      <c r="H157" s="219"/>
      <c r="I157" s="220"/>
      <c r="J157" s="220"/>
    </row>
    <row r="158" spans="1:10" ht="13.35" customHeight="1" x14ac:dyDescent="0.2">
      <c r="A158" s="235" t="s">
        <v>1349</v>
      </c>
      <c r="B158" s="216"/>
      <c r="C158" s="202"/>
      <c r="D158" s="202" t="s">
        <v>1395</v>
      </c>
      <c r="E158" s="222" t="s">
        <v>1413</v>
      </c>
      <c r="F158" s="202" t="s">
        <v>1414</v>
      </c>
      <c r="G158" s="196"/>
      <c r="H158" s="219"/>
      <c r="I158" s="220"/>
      <c r="J158" s="220"/>
    </row>
    <row r="159" spans="1:10" s="187" customFormat="1" ht="5.25" customHeight="1" x14ac:dyDescent="0.2">
      <c r="A159" s="216"/>
      <c r="B159" s="216"/>
      <c r="C159" s="223"/>
      <c r="D159" s="227"/>
      <c r="E159" s="228"/>
      <c r="F159" s="227"/>
      <c r="G159" s="224"/>
      <c r="H159" s="225"/>
      <c r="I159" s="220"/>
      <c r="J159" s="220"/>
    </row>
    <row r="160" spans="1:10" ht="13.35" customHeight="1" x14ac:dyDescent="0.2">
      <c r="A160" s="215" t="s">
        <v>1418</v>
      </c>
      <c r="B160" s="216"/>
      <c r="C160" s="202"/>
      <c r="D160" s="202"/>
      <c r="E160" s="222"/>
      <c r="F160" s="202"/>
      <c r="G160" s="171" t="s">
        <v>1367</v>
      </c>
      <c r="H160" s="236" t="s">
        <v>1419</v>
      </c>
      <c r="I160" s="220"/>
      <c r="J160" s="220"/>
    </row>
    <row r="161" spans="1:10" ht="13.35" customHeight="1" x14ac:dyDescent="0.2">
      <c r="A161" s="221" t="s">
        <v>1369</v>
      </c>
      <c r="B161" s="216"/>
      <c r="C161" s="202"/>
      <c r="D161" s="202" t="s">
        <v>1398</v>
      </c>
      <c r="E161" s="222" t="s">
        <v>1410</v>
      </c>
      <c r="F161" s="202" t="s">
        <v>1400</v>
      </c>
      <c r="G161" s="218"/>
      <c r="H161" s="236" t="s">
        <v>1420</v>
      </c>
      <c r="I161" s="220"/>
      <c r="J161" s="220"/>
    </row>
    <row r="162" spans="1:10" ht="12.75" customHeight="1" x14ac:dyDescent="0.2">
      <c r="A162" s="237"/>
      <c r="B162" s="216"/>
      <c r="C162" s="202"/>
      <c r="D162" s="202"/>
      <c r="E162" s="222"/>
      <c r="F162" s="202"/>
      <c r="G162" s="218"/>
      <c r="H162" s="236" t="s">
        <v>1421</v>
      </c>
      <c r="I162" s="220"/>
      <c r="J162" s="220"/>
    </row>
    <row r="163" spans="1:10" ht="13.35" customHeight="1" x14ac:dyDescent="0.2">
      <c r="A163" s="187" t="s">
        <v>1317</v>
      </c>
      <c r="B163" s="216"/>
      <c r="C163" s="202"/>
      <c r="D163" s="202"/>
      <c r="E163" s="222"/>
      <c r="F163" s="202"/>
      <c r="G163" s="218"/>
      <c r="H163" s="219"/>
      <c r="I163" s="220"/>
      <c r="J163" s="220"/>
    </row>
    <row r="164" spans="1:10" ht="13.35" customHeight="1" x14ac:dyDescent="0.2">
      <c r="A164" s="188" t="s">
        <v>1422</v>
      </c>
      <c r="B164" s="216"/>
      <c r="C164" s="202"/>
      <c r="D164" s="202"/>
      <c r="E164" s="222"/>
      <c r="F164" s="202"/>
      <c r="G164" s="218"/>
      <c r="H164" s="219"/>
      <c r="I164" s="220"/>
      <c r="J164" s="220"/>
    </row>
    <row r="165" spans="1:10" ht="13.35" customHeight="1" x14ac:dyDescent="0.2">
      <c r="A165" s="188" t="s">
        <v>1423</v>
      </c>
      <c r="B165" s="216"/>
      <c r="C165" s="202"/>
      <c r="D165" s="202"/>
      <c r="E165" s="222"/>
      <c r="F165" s="202"/>
      <c r="G165" s="218"/>
      <c r="H165" s="219"/>
      <c r="I165" s="220"/>
      <c r="J165" s="220"/>
    </row>
    <row r="166" spans="1:10" ht="13.35" customHeight="1" x14ac:dyDescent="0.2">
      <c r="A166" s="188" t="s">
        <v>1424</v>
      </c>
      <c r="B166" s="216"/>
      <c r="C166" s="202"/>
      <c r="D166" s="202"/>
      <c r="E166" s="222"/>
      <c r="F166" s="202"/>
      <c r="G166" s="218"/>
      <c r="H166" s="219"/>
      <c r="I166" s="220"/>
      <c r="J166" s="220"/>
    </row>
    <row r="167" spans="1:10" ht="5.25" customHeight="1" x14ac:dyDescent="0.2">
      <c r="A167" s="226"/>
      <c r="B167" s="216"/>
      <c r="C167" s="202"/>
      <c r="D167" s="202"/>
      <c r="E167" s="202"/>
      <c r="F167" s="202"/>
      <c r="G167" s="219"/>
      <c r="H167" s="220"/>
      <c r="I167" s="220"/>
      <c r="J167" s="220"/>
    </row>
    <row r="168" spans="1:10" x14ac:dyDescent="0.2">
      <c r="A168" s="161" t="s">
        <v>1425</v>
      </c>
      <c r="B168" s="187"/>
      <c r="C168" s="218"/>
      <c r="D168" s="218"/>
      <c r="E168" s="218"/>
      <c r="F168" s="218"/>
      <c r="G168" s="218"/>
      <c r="H168" s="187"/>
    </row>
    <row r="169" spans="1:10" ht="5.25" customHeight="1" x14ac:dyDescent="0.2">
      <c r="A169" s="187"/>
      <c r="B169" s="187"/>
      <c r="C169" s="238"/>
      <c r="D169" s="218"/>
      <c r="E169" s="218"/>
      <c r="F169" s="218"/>
      <c r="G169" s="218"/>
      <c r="H169" s="187"/>
    </row>
    <row r="170" spans="1:10" s="187" customFormat="1" ht="14.25" x14ac:dyDescent="0.2">
      <c r="B170" s="239" t="s">
        <v>1426</v>
      </c>
      <c r="C170" s="240">
        <v>19120422379.846214</v>
      </c>
      <c r="D170" s="239" t="s">
        <v>1427</v>
      </c>
      <c r="E170" s="241">
        <v>7549231639.417366</v>
      </c>
      <c r="F170" s="239" t="s">
        <v>1428</v>
      </c>
      <c r="G170" s="240">
        <v>26669654019.26358</v>
      </c>
      <c r="H170" s="242"/>
    </row>
    <row r="171" spans="1:10" s="187" customFormat="1" x14ac:dyDescent="0.2">
      <c r="A171" s="187" t="s">
        <v>1317</v>
      </c>
      <c r="B171" s="239"/>
      <c r="C171" s="240"/>
      <c r="D171" s="239"/>
      <c r="E171" s="241"/>
      <c r="F171" s="239"/>
      <c r="G171" s="240"/>
    </row>
    <row r="172" spans="1:10" s="187" customFormat="1" x14ac:dyDescent="0.2">
      <c r="A172" s="188" t="s">
        <v>1429</v>
      </c>
      <c r="D172" s="243"/>
      <c r="E172" s="218"/>
      <c r="F172" s="218"/>
      <c r="G172" s="218"/>
    </row>
    <row r="173" spans="1:10" s="187" customFormat="1" ht="5.25" customHeight="1" x14ac:dyDescent="0.2">
      <c r="A173" s="188"/>
      <c r="D173" s="243"/>
      <c r="E173" s="218"/>
      <c r="F173" s="218"/>
      <c r="G173" s="218"/>
    </row>
    <row r="174" spans="1:10" s="187" customFormat="1" x14ac:dyDescent="0.2">
      <c r="A174" s="161" t="s">
        <v>1430</v>
      </c>
    </row>
    <row r="175" spans="1:10" s="187" customFormat="1" ht="9.75" customHeight="1" x14ac:dyDescent="0.2">
      <c r="A175" s="161"/>
    </row>
    <row r="176" spans="1:10" s="187" customFormat="1" x14ac:dyDescent="0.2">
      <c r="A176" s="244" t="s">
        <v>1431</v>
      </c>
      <c r="B176" s="243" t="s">
        <v>1432</v>
      </c>
      <c r="C176" s="218"/>
      <c r="D176" s="218"/>
      <c r="E176" s="218"/>
      <c r="F176" s="218"/>
      <c r="G176" s="238" t="s">
        <v>1433</v>
      </c>
    </row>
    <row r="177" spans="1:9" s="187" customFormat="1" x14ac:dyDescent="0.2">
      <c r="A177" s="244" t="s">
        <v>1434</v>
      </c>
      <c r="B177" s="243" t="s">
        <v>1435</v>
      </c>
      <c r="C177" s="218"/>
      <c r="D177" s="218"/>
      <c r="E177" s="218"/>
      <c r="F177" s="218"/>
      <c r="G177" s="238" t="s">
        <v>1433</v>
      </c>
    </row>
    <row r="178" spans="1:9" s="187" customFormat="1" x14ac:dyDescent="0.2">
      <c r="A178" s="244" t="s">
        <v>1436</v>
      </c>
      <c r="B178" s="243" t="s">
        <v>1437</v>
      </c>
      <c r="C178" s="218"/>
      <c r="D178" s="218"/>
      <c r="E178" s="218"/>
      <c r="F178" s="218"/>
      <c r="G178" s="238" t="s">
        <v>1433</v>
      </c>
    </row>
    <row r="179" spans="1:9" s="187" customFormat="1" x14ac:dyDescent="0.2">
      <c r="A179" s="244" t="s">
        <v>1438</v>
      </c>
      <c r="B179" s="165" t="s">
        <v>1439</v>
      </c>
    </row>
    <row r="180" spans="1:9" s="187" customFormat="1" x14ac:dyDescent="0.2">
      <c r="A180" s="161"/>
      <c r="B180" s="165" t="s">
        <v>1440</v>
      </c>
      <c r="G180" s="218" t="s">
        <v>1433</v>
      </c>
    </row>
    <row r="181" spans="1:9" s="187" customFormat="1" ht="7.5" customHeight="1" x14ac:dyDescent="0.2">
      <c r="A181" s="161"/>
    </row>
    <row r="182" spans="1:9" s="187" customFormat="1" x14ac:dyDescent="0.2">
      <c r="B182" s="245" t="s">
        <v>1441</v>
      </c>
      <c r="D182" s="245"/>
      <c r="E182" s="245"/>
      <c r="F182" s="246"/>
      <c r="G182" s="246"/>
      <c r="H182" s="246"/>
    </row>
    <row r="183" spans="1:9" s="187" customFormat="1" x14ac:dyDescent="0.2">
      <c r="B183" s="221" t="s">
        <v>1369</v>
      </c>
      <c r="E183" s="171" t="s">
        <v>1400</v>
      </c>
    </row>
    <row r="184" spans="1:9" s="187" customFormat="1" x14ac:dyDescent="0.2">
      <c r="B184" s="221" t="s">
        <v>1349</v>
      </c>
      <c r="E184" s="171" t="s">
        <v>1393</v>
      </c>
      <c r="F184" s="196"/>
      <c r="G184" s="196"/>
      <c r="H184" s="196"/>
    </row>
    <row r="185" spans="1:9" ht="5.25" customHeight="1" x14ac:dyDescent="0.2">
      <c r="C185" s="243"/>
      <c r="D185" s="218"/>
      <c r="E185" s="218"/>
      <c r="F185" s="218"/>
      <c r="G185" s="218"/>
      <c r="H185" s="238"/>
    </row>
    <row r="186" spans="1:9" x14ac:dyDescent="0.2">
      <c r="A186" s="189" t="s">
        <v>1442</v>
      </c>
      <c r="C186" s="196"/>
      <c r="D186" s="196"/>
      <c r="E186" s="196"/>
      <c r="F186" s="196"/>
      <c r="G186" s="196"/>
    </row>
    <row r="187" spans="1:9" x14ac:dyDescent="0.2">
      <c r="A187" s="153" t="s">
        <v>1443</v>
      </c>
      <c r="C187" s="247" t="s">
        <v>1433</v>
      </c>
      <c r="E187" s="196"/>
      <c r="F187" s="196"/>
      <c r="G187" s="196"/>
    </row>
    <row r="188" spans="1:9" x14ac:dyDescent="0.2">
      <c r="A188" s="153" t="s">
        <v>1444</v>
      </c>
      <c r="C188" s="247" t="s">
        <v>1433</v>
      </c>
      <c r="E188" s="196"/>
      <c r="F188" s="196"/>
      <c r="G188" s="196"/>
    </row>
    <row r="189" spans="1:9" ht="6.75" customHeight="1" x14ac:dyDescent="0.2">
      <c r="C189" s="248"/>
      <c r="E189" s="196"/>
      <c r="F189" s="196"/>
      <c r="G189" s="196"/>
    </row>
    <row r="190" spans="1:9" x14ac:dyDescent="0.2">
      <c r="A190" s="189" t="s">
        <v>1445</v>
      </c>
      <c r="C190" s="247" t="s">
        <v>1433</v>
      </c>
      <c r="E190" s="196"/>
      <c r="F190" s="196"/>
      <c r="G190" s="196"/>
    </row>
    <row r="191" spans="1:9" ht="6" customHeight="1" x14ac:dyDescent="0.2">
      <c r="C191" s="247"/>
      <c r="E191" s="196"/>
      <c r="F191" s="196"/>
      <c r="G191" s="196"/>
    </row>
    <row r="192" spans="1:9" ht="12" customHeight="1" x14ac:dyDescent="0.2">
      <c r="A192" s="249" t="s">
        <v>1446</v>
      </c>
      <c r="B192" s="249"/>
      <c r="C192" s="249"/>
      <c r="D192" s="249"/>
      <c r="E192" s="249"/>
      <c r="F192" s="249"/>
      <c r="G192" s="249"/>
      <c r="H192" s="249"/>
      <c r="I192" s="249"/>
    </row>
    <row r="193" spans="1:8" ht="3.75" customHeight="1" x14ac:dyDescent="0.2"/>
    <row r="194" spans="1:8" x14ac:dyDescent="0.2">
      <c r="A194" s="189" t="s">
        <v>1284</v>
      </c>
      <c r="D194" s="191" t="s">
        <v>1447</v>
      </c>
      <c r="F194" s="191" t="s">
        <v>1448</v>
      </c>
      <c r="H194" s="191" t="s">
        <v>1449</v>
      </c>
    </row>
    <row r="195" spans="1:8" x14ac:dyDescent="0.2">
      <c r="A195" s="180" t="s">
        <v>1292</v>
      </c>
      <c r="B195" s="165"/>
      <c r="D195" s="196" t="s">
        <v>1450</v>
      </c>
      <c r="F195" s="171" t="s">
        <v>1366</v>
      </c>
      <c r="G195" s="180"/>
      <c r="H195" s="250">
        <v>1.42</v>
      </c>
    </row>
    <row r="196" spans="1:8" x14ac:dyDescent="0.2">
      <c r="A196" s="180" t="s">
        <v>1295</v>
      </c>
      <c r="B196" s="165"/>
      <c r="D196" s="196" t="s">
        <v>1451</v>
      </c>
      <c r="F196" s="171" t="s">
        <v>1366</v>
      </c>
      <c r="G196" s="180"/>
      <c r="H196" s="250">
        <v>1.4039999999999999</v>
      </c>
    </row>
    <row r="197" spans="1:8" x14ac:dyDescent="0.2">
      <c r="A197" s="180" t="s">
        <v>1296</v>
      </c>
      <c r="B197" s="165"/>
      <c r="D197" s="196" t="s">
        <v>1452</v>
      </c>
      <c r="F197" s="171" t="s">
        <v>1366</v>
      </c>
      <c r="G197" s="180"/>
      <c r="H197" s="251">
        <v>0.96189999999999998</v>
      </c>
    </row>
    <row r="198" spans="1:8" ht="14.25" x14ac:dyDescent="0.2">
      <c r="A198" s="180" t="s">
        <v>1688</v>
      </c>
      <c r="B198" s="165"/>
      <c r="D198" s="196" t="s">
        <v>1453</v>
      </c>
      <c r="F198" s="171" t="s">
        <v>1366</v>
      </c>
      <c r="G198" s="180"/>
      <c r="H198" s="252">
        <v>1.2748999999999999</v>
      </c>
    </row>
    <row r="199" spans="1:8" x14ac:dyDescent="0.2">
      <c r="A199" s="180" t="s">
        <v>1300</v>
      </c>
      <c r="B199" s="165"/>
      <c r="D199" s="196" t="s">
        <v>1454</v>
      </c>
      <c r="F199" s="171" t="s">
        <v>1366</v>
      </c>
      <c r="G199" s="180"/>
      <c r="H199" s="250">
        <v>1.3495999999999999</v>
      </c>
    </row>
    <row r="200" spans="1:8" x14ac:dyDescent="0.2">
      <c r="A200" s="180" t="s">
        <v>1455</v>
      </c>
      <c r="B200" s="165"/>
      <c r="D200" s="196" t="s">
        <v>1454</v>
      </c>
      <c r="F200" s="171" t="s">
        <v>1366</v>
      </c>
      <c r="G200" s="180"/>
      <c r="H200" s="253">
        <v>1.3317000000000001</v>
      </c>
    </row>
    <row r="201" spans="1:8" x14ac:dyDescent="0.2">
      <c r="A201" s="153" t="s">
        <v>1301</v>
      </c>
      <c r="B201" s="165"/>
      <c r="D201" s="196" t="s">
        <v>1456</v>
      </c>
      <c r="F201" s="171" t="s">
        <v>1366</v>
      </c>
      <c r="G201" s="180"/>
      <c r="H201" s="254">
        <v>1.8963000000000001</v>
      </c>
    </row>
    <row r="202" spans="1:8" x14ac:dyDescent="0.2">
      <c r="A202" s="153" t="s">
        <v>1457</v>
      </c>
      <c r="B202" s="165"/>
      <c r="D202" s="196" t="s">
        <v>1456</v>
      </c>
      <c r="F202" s="171" t="s">
        <v>1366</v>
      </c>
      <c r="G202" s="180"/>
      <c r="H202" s="254">
        <v>1.6900999999999999</v>
      </c>
    </row>
    <row r="203" spans="1:8" x14ac:dyDescent="0.2">
      <c r="A203" s="153" t="s">
        <v>1303</v>
      </c>
      <c r="B203" s="165"/>
      <c r="D203" s="196" t="s">
        <v>1458</v>
      </c>
      <c r="F203" s="171" t="s">
        <v>1366</v>
      </c>
      <c r="G203" s="180"/>
      <c r="H203" s="251">
        <v>0.98089999999999999</v>
      </c>
    </row>
    <row r="204" spans="1:8" x14ac:dyDescent="0.2">
      <c r="A204" s="153" t="s">
        <v>1305</v>
      </c>
      <c r="B204" s="165"/>
      <c r="D204" s="196" t="s">
        <v>1459</v>
      </c>
      <c r="F204" s="171" t="s">
        <v>1366</v>
      </c>
      <c r="G204" s="180"/>
      <c r="H204" s="250">
        <v>1.4336800000000001</v>
      </c>
    </row>
    <row r="205" spans="1:8" x14ac:dyDescent="0.2">
      <c r="A205" s="153" t="s">
        <v>1306</v>
      </c>
      <c r="B205" s="165"/>
      <c r="D205" s="196" t="s">
        <v>1460</v>
      </c>
      <c r="F205" s="171" t="s">
        <v>1366</v>
      </c>
      <c r="G205" s="180"/>
      <c r="H205" s="254">
        <v>1.5993999999999999</v>
      </c>
    </row>
    <row r="206" spans="1:8" x14ac:dyDescent="0.2">
      <c r="A206" s="153" t="s">
        <v>1307</v>
      </c>
      <c r="B206" s="165"/>
      <c r="D206" s="196" t="s">
        <v>1461</v>
      </c>
      <c r="F206" s="171" t="s">
        <v>1366</v>
      </c>
      <c r="G206" s="180"/>
      <c r="H206" s="250">
        <v>1.4392</v>
      </c>
    </row>
    <row r="207" spans="1:8" x14ac:dyDescent="0.2">
      <c r="A207" s="180" t="s">
        <v>1308</v>
      </c>
      <c r="B207" s="165"/>
      <c r="D207" s="196" t="s">
        <v>1462</v>
      </c>
      <c r="F207" s="171" t="s">
        <v>1366</v>
      </c>
      <c r="G207" s="180"/>
      <c r="H207" s="254">
        <v>1.6432</v>
      </c>
    </row>
    <row r="208" spans="1:8" x14ac:dyDescent="0.2">
      <c r="A208" s="180" t="s">
        <v>1463</v>
      </c>
      <c r="B208" s="165"/>
      <c r="D208" s="196" t="s">
        <v>1462</v>
      </c>
      <c r="F208" s="171" t="s">
        <v>1366</v>
      </c>
      <c r="G208" s="180"/>
      <c r="H208" s="254">
        <v>1.6959</v>
      </c>
    </row>
    <row r="209" spans="1:9" x14ac:dyDescent="0.2">
      <c r="A209" s="180" t="s">
        <v>1310</v>
      </c>
      <c r="B209" s="165"/>
      <c r="D209" s="196" t="s">
        <v>1464</v>
      </c>
      <c r="F209" s="171" t="s">
        <v>1366</v>
      </c>
      <c r="G209" s="180"/>
      <c r="H209" s="254">
        <v>1.661</v>
      </c>
    </row>
    <row r="210" spans="1:9" ht="14.25" x14ac:dyDescent="0.2">
      <c r="A210" s="180" t="s">
        <v>1465</v>
      </c>
      <c r="B210" s="165"/>
      <c r="D210" s="196" t="s">
        <v>1466</v>
      </c>
      <c r="F210" s="171" t="s">
        <v>1366</v>
      </c>
      <c r="G210" s="180"/>
      <c r="H210" s="252">
        <v>1.2588999999999999</v>
      </c>
    </row>
    <row r="211" spans="1:9" x14ac:dyDescent="0.2">
      <c r="A211" s="180" t="s">
        <v>1312</v>
      </c>
      <c r="B211" s="165"/>
      <c r="D211" s="196" t="s">
        <v>1467</v>
      </c>
      <c r="F211" s="171" t="s">
        <v>1366</v>
      </c>
      <c r="G211" s="180"/>
      <c r="H211" s="251">
        <v>1.0022</v>
      </c>
    </row>
    <row r="212" spans="1:9" x14ac:dyDescent="0.2">
      <c r="A212" s="180" t="s">
        <v>1314</v>
      </c>
      <c r="B212" s="165"/>
      <c r="D212" s="196" t="s">
        <v>1468</v>
      </c>
      <c r="F212" s="171" t="s">
        <v>1366</v>
      </c>
      <c r="G212" s="180"/>
      <c r="H212" s="250">
        <v>1.5263</v>
      </c>
    </row>
    <row r="213" spans="1:9" x14ac:dyDescent="0.2">
      <c r="A213" s="180" t="s">
        <v>1315</v>
      </c>
      <c r="B213" s="165"/>
      <c r="D213" s="196" t="s">
        <v>1469</v>
      </c>
      <c r="F213" s="171" t="s">
        <v>1366</v>
      </c>
      <c r="G213" s="180"/>
      <c r="H213" s="253">
        <v>1.3105</v>
      </c>
    </row>
    <row r="214" spans="1:9" x14ac:dyDescent="0.2">
      <c r="A214" s="180" t="s">
        <v>1470</v>
      </c>
      <c r="B214" s="165"/>
      <c r="D214" s="196" t="s">
        <v>1469</v>
      </c>
      <c r="F214" s="171" t="s">
        <v>1366</v>
      </c>
      <c r="G214" s="180"/>
      <c r="H214" s="253">
        <v>1.3104</v>
      </c>
    </row>
    <row r="215" spans="1:9" ht="14.25" x14ac:dyDescent="0.2">
      <c r="A215" s="180" t="s">
        <v>1471</v>
      </c>
      <c r="B215" s="165"/>
      <c r="D215" s="196" t="s">
        <v>1472</v>
      </c>
      <c r="F215" s="171" t="s">
        <v>1366</v>
      </c>
      <c r="G215" s="180"/>
      <c r="H215" s="252">
        <v>1.331</v>
      </c>
    </row>
    <row r="216" spans="1:9" ht="5.25" customHeight="1" x14ac:dyDescent="0.2"/>
    <row r="217" spans="1:9" x14ac:dyDescent="0.2">
      <c r="A217" s="187" t="s">
        <v>1317</v>
      </c>
    </row>
    <row r="218" spans="1:9" x14ac:dyDescent="0.2">
      <c r="A218" s="188" t="s">
        <v>1473</v>
      </c>
    </row>
    <row r="219" spans="1:9" ht="6" customHeight="1" x14ac:dyDescent="0.2"/>
    <row r="220" spans="1:9" x14ac:dyDescent="0.2">
      <c r="A220" s="249" t="s">
        <v>1474</v>
      </c>
      <c r="B220" s="249"/>
      <c r="C220" s="249"/>
      <c r="D220" s="249"/>
      <c r="E220" s="249"/>
      <c r="F220" s="249"/>
      <c r="G220" s="249"/>
      <c r="H220" s="249"/>
      <c r="I220" s="249"/>
    </row>
    <row r="221" spans="1:9" s="187" customFormat="1" ht="5.25" customHeight="1" x14ac:dyDescent="0.2">
      <c r="A221" s="255"/>
      <c r="B221" s="256"/>
      <c r="C221" s="256"/>
      <c r="D221" s="256"/>
      <c r="E221" s="256"/>
      <c r="F221" s="256"/>
      <c r="G221" s="256"/>
      <c r="H221" s="256"/>
      <c r="I221" s="256"/>
    </row>
    <row r="222" spans="1:9" ht="14.25" x14ac:dyDescent="0.2">
      <c r="A222" s="180" t="s">
        <v>1475</v>
      </c>
      <c r="D222" s="257" t="s">
        <v>84</v>
      </c>
      <c r="E222" s="258"/>
      <c r="F222" s="259"/>
      <c r="G222" s="187"/>
    </row>
    <row r="223" spans="1:9" x14ac:dyDescent="0.2">
      <c r="A223" s="165" t="s">
        <v>1476</v>
      </c>
      <c r="B223" s="187"/>
      <c r="C223" s="187"/>
      <c r="D223" s="260">
        <v>26174572123.200424</v>
      </c>
      <c r="E223" s="261"/>
      <c r="F223" s="261"/>
      <c r="G223" s="187"/>
      <c r="H223" s="261"/>
      <c r="I223" s="262"/>
    </row>
    <row r="224" spans="1:9" x14ac:dyDescent="0.2">
      <c r="A224" s="187" t="s">
        <v>1477</v>
      </c>
      <c r="B224" s="187"/>
      <c r="C224" s="187"/>
      <c r="D224" s="260">
        <v>26492612558</v>
      </c>
      <c r="E224" s="261"/>
      <c r="F224" s="263"/>
      <c r="G224" s="187"/>
      <c r="H224" s="264"/>
      <c r="I224" s="265"/>
    </row>
    <row r="225" spans="1:9" x14ac:dyDescent="0.2">
      <c r="A225" s="187" t="s">
        <v>1478</v>
      </c>
      <c r="B225" s="187"/>
      <c r="C225" s="187"/>
      <c r="D225" s="266">
        <v>102662</v>
      </c>
      <c r="E225" s="263"/>
      <c r="F225" s="266"/>
      <c r="G225" s="187"/>
      <c r="I225" s="265"/>
    </row>
    <row r="226" spans="1:9" x14ac:dyDescent="0.2">
      <c r="A226" s="187" t="s">
        <v>1479</v>
      </c>
      <c r="B226" s="187"/>
      <c r="C226" s="187"/>
      <c r="D226" s="260">
        <v>102662</v>
      </c>
      <c r="E226" s="263"/>
      <c r="F226" s="266"/>
      <c r="G226" s="187"/>
      <c r="I226" s="265"/>
    </row>
    <row r="227" spans="1:9" x14ac:dyDescent="0.2">
      <c r="A227" s="187" t="s">
        <v>1480</v>
      </c>
      <c r="B227" s="187"/>
      <c r="C227" s="187"/>
      <c r="D227" s="260">
        <v>97021</v>
      </c>
      <c r="E227" s="263"/>
      <c r="F227" s="266"/>
      <c r="G227" s="187"/>
      <c r="H227" s="264"/>
      <c r="I227" s="265"/>
    </row>
    <row r="228" spans="1:9" x14ac:dyDescent="0.2">
      <c r="A228" s="187" t="s">
        <v>1481</v>
      </c>
      <c r="B228" s="187"/>
      <c r="C228" s="187"/>
      <c r="D228" s="260">
        <v>254958.72010286595</v>
      </c>
      <c r="E228" s="263"/>
      <c r="F228" s="263"/>
      <c r="G228" s="187"/>
      <c r="I228" s="265"/>
    </row>
    <row r="229" spans="1:9" ht="5.25" customHeight="1" x14ac:dyDescent="0.2">
      <c r="A229" s="187"/>
      <c r="B229" s="187"/>
      <c r="C229" s="187"/>
      <c r="D229" s="263"/>
      <c r="E229" s="187"/>
      <c r="F229" s="267"/>
      <c r="G229" s="267"/>
    </row>
    <row r="230" spans="1:9" ht="14.25" x14ac:dyDescent="0.2">
      <c r="A230" s="165" t="s">
        <v>1482</v>
      </c>
      <c r="B230" s="187"/>
      <c r="C230" s="187"/>
      <c r="D230" s="268">
        <v>0.4934040645195672</v>
      </c>
      <c r="E230" s="269"/>
      <c r="F230" s="268"/>
      <c r="G230" s="267"/>
      <c r="I230" s="270"/>
    </row>
    <row r="231" spans="1:9" ht="14.25" x14ac:dyDescent="0.2">
      <c r="A231" s="165" t="s">
        <v>1483</v>
      </c>
      <c r="B231" s="187"/>
      <c r="C231" s="187"/>
      <c r="D231" s="268">
        <v>0.61513927215548059</v>
      </c>
      <c r="E231" s="269"/>
      <c r="F231" s="268"/>
      <c r="G231" s="267"/>
      <c r="I231" s="270"/>
    </row>
    <row r="232" spans="1:9" x14ac:dyDescent="0.2">
      <c r="A232" s="187" t="s">
        <v>1484</v>
      </c>
      <c r="B232" s="187"/>
      <c r="C232" s="187"/>
      <c r="D232" s="268">
        <v>2.9773049235048733E-2</v>
      </c>
      <c r="E232" s="269"/>
      <c r="F232" s="270"/>
      <c r="G232" s="265"/>
      <c r="I232" s="270"/>
    </row>
    <row r="233" spans="1:9" x14ac:dyDescent="0.2">
      <c r="A233" s="187" t="s">
        <v>1485</v>
      </c>
      <c r="B233" s="187"/>
      <c r="C233" s="187"/>
      <c r="D233" s="271">
        <v>52.973227870090156</v>
      </c>
      <c r="E233" s="269"/>
      <c r="F233" s="265"/>
      <c r="G233" s="265"/>
    </row>
    <row r="234" spans="1:9" x14ac:dyDescent="0.2">
      <c r="A234" s="187" t="s">
        <v>1486</v>
      </c>
      <c r="B234" s="187"/>
      <c r="C234" s="187"/>
      <c r="D234" s="271">
        <v>24.598108176385939</v>
      </c>
      <c r="E234" s="269"/>
      <c r="F234" s="265"/>
      <c r="G234" s="265"/>
    </row>
    <row r="235" spans="1:9" ht="14.25" x14ac:dyDescent="0.2">
      <c r="A235" s="165" t="s">
        <v>1487</v>
      </c>
      <c r="B235" s="187"/>
      <c r="C235" s="187"/>
      <c r="D235" s="271">
        <v>41.735837167937127</v>
      </c>
      <c r="E235" s="269"/>
      <c r="F235" s="265"/>
      <c r="G235" s="265"/>
    </row>
    <row r="236" spans="1:9" ht="14.25" x14ac:dyDescent="0.2">
      <c r="A236" s="165" t="s">
        <v>1488</v>
      </c>
      <c r="B236" s="187"/>
      <c r="C236" s="187"/>
      <c r="D236" s="268">
        <v>0.70031111657856826</v>
      </c>
      <c r="F236" s="265"/>
      <c r="G236" s="265"/>
    </row>
    <row r="237" spans="1:9" ht="14.25" x14ac:dyDescent="0.2">
      <c r="A237" s="165" t="s">
        <v>1489</v>
      </c>
      <c r="B237" s="187"/>
      <c r="C237" s="187"/>
      <c r="D237" s="268">
        <v>0.69896030728997471</v>
      </c>
      <c r="E237" s="269"/>
      <c r="F237" s="265"/>
      <c r="G237" s="265"/>
    </row>
    <row r="238" spans="1:9" ht="5.25" customHeight="1" x14ac:dyDescent="0.2">
      <c r="A238" s="187"/>
      <c r="B238" s="187"/>
      <c r="C238" s="187"/>
      <c r="D238" s="271"/>
      <c r="E238" s="271"/>
      <c r="F238" s="265"/>
      <c r="G238" s="265"/>
    </row>
    <row r="239" spans="1:9" x14ac:dyDescent="0.2">
      <c r="A239" s="187" t="s">
        <v>1490</v>
      </c>
      <c r="B239" s="187"/>
      <c r="C239" s="187"/>
      <c r="D239" s="272">
        <v>30.317851428451306</v>
      </c>
      <c r="E239" s="273"/>
      <c r="F239" s="265"/>
      <c r="G239" s="265"/>
    </row>
    <row r="240" spans="1:9" ht="3.75" customHeight="1" x14ac:dyDescent="0.2">
      <c r="A240" s="187"/>
      <c r="B240" s="187"/>
      <c r="C240" s="187"/>
      <c r="D240" s="273"/>
      <c r="E240" s="273"/>
      <c r="F240" s="265"/>
      <c r="G240" s="265"/>
    </row>
    <row r="241" spans="1:9" x14ac:dyDescent="0.2">
      <c r="A241" s="187" t="s">
        <v>1317</v>
      </c>
      <c r="B241" s="187"/>
      <c r="C241" s="187"/>
      <c r="D241" s="273"/>
      <c r="E241" s="273"/>
      <c r="F241" s="265"/>
      <c r="G241" s="265"/>
    </row>
    <row r="242" spans="1:9" x14ac:dyDescent="0.2">
      <c r="A242" s="188" t="s">
        <v>1491</v>
      </c>
      <c r="B242" s="187"/>
      <c r="C242" s="187"/>
      <c r="D242" s="273"/>
      <c r="E242" s="273"/>
      <c r="F242" s="265"/>
      <c r="G242" s="265"/>
    </row>
    <row r="243" spans="1:9" x14ac:dyDescent="0.2">
      <c r="A243" s="188" t="s">
        <v>1492</v>
      </c>
      <c r="B243" s="187"/>
      <c r="C243" s="187"/>
      <c r="D243" s="273"/>
      <c r="E243" s="273"/>
      <c r="F243" s="265"/>
      <c r="G243" s="265"/>
    </row>
    <row r="244" spans="1:9" x14ac:dyDescent="0.2">
      <c r="A244" s="188" t="s">
        <v>1493</v>
      </c>
      <c r="B244" s="187"/>
      <c r="C244" s="187"/>
      <c r="D244" s="273"/>
      <c r="E244" s="273"/>
      <c r="F244" s="265"/>
      <c r="G244" s="265"/>
    </row>
    <row r="245" spans="1:9" x14ac:dyDescent="0.2">
      <c r="A245" s="188"/>
      <c r="B245" s="188"/>
      <c r="C245" s="188"/>
      <c r="D245" s="188"/>
      <c r="E245" s="188"/>
      <c r="F245" s="188"/>
      <c r="G245" s="188"/>
      <c r="H245" s="188"/>
      <c r="I245" s="188"/>
    </row>
    <row r="246" spans="1:9" ht="5.25" customHeight="1" x14ac:dyDescent="0.2">
      <c r="A246" s="274"/>
      <c r="B246" s="187"/>
      <c r="C246" s="187"/>
      <c r="D246" s="273"/>
      <c r="E246" s="273"/>
      <c r="F246" s="265"/>
      <c r="G246" s="265"/>
    </row>
    <row r="247" spans="1:9" x14ac:dyDescent="0.2">
      <c r="A247" s="249" t="s">
        <v>1494</v>
      </c>
      <c r="B247" s="249"/>
      <c r="C247" s="249"/>
      <c r="D247" s="249"/>
      <c r="E247" s="249"/>
      <c r="F247" s="249"/>
      <c r="G247" s="249"/>
      <c r="H247" s="249"/>
      <c r="I247" s="249"/>
    </row>
    <row r="248" spans="1:9" ht="4.5" customHeight="1" x14ac:dyDescent="0.2">
      <c r="A248" s="155"/>
      <c r="B248" s="275"/>
      <c r="C248" s="196"/>
    </row>
    <row r="249" spans="1:9" s="187" customFormat="1" x14ac:dyDescent="0.2">
      <c r="A249" s="165" t="s">
        <v>1686</v>
      </c>
      <c r="B249" s="276"/>
      <c r="C249" s="171"/>
      <c r="D249" s="165"/>
      <c r="E249" s="277"/>
    </row>
    <row r="250" spans="1:9" s="187" customFormat="1" x14ac:dyDescent="0.2">
      <c r="A250" s="278" t="s">
        <v>1495</v>
      </c>
      <c r="B250" s="276"/>
      <c r="C250" s="171"/>
      <c r="D250" s="165"/>
      <c r="E250" s="277">
        <v>17767850800</v>
      </c>
    </row>
    <row r="251" spans="1:9" s="187" customFormat="1" x14ac:dyDescent="0.2">
      <c r="A251" s="279" t="s">
        <v>94</v>
      </c>
      <c r="B251" s="276"/>
      <c r="C251" s="171"/>
      <c r="D251" s="165"/>
      <c r="E251" s="277">
        <v>17767850800</v>
      </c>
    </row>
    <row r="252" spans="1:9" s="187" customFormat="1" ht="5.25" customHeight="1" x14ac:dyDescent="0.2">
      <c r="A252" s="279"/>
      <c r="B252" s="276"/>
      <c r="C252" s="171"/>
      <c r="D252" s="165"/>
      <c r="E252" s="277"/>
    </row>
    <row r="253" spans="1:9" s="187" customFormat="1" x14ac:dyDescent="0.2">
      <c r="A253" s="165" t="s">
        <v>1687</v>
      </c>
      <c r="B253" s="276"/>
      <c r="C253" s="171"/>
      <c r="D253" s="165"/>
      <c r="E253" s="277">
        <v>24211824920</v>
      </c>
    </row>
    <row r="254" spans="1:9" s="187" customFormat="1" ht="6" customHeight="1" x14ac:dyDescent="0.2">
      <c r="A254" s="165"/>
      <c r="B254" s="276"/>
      <c r="C254" s="171"/>
      <c r="D254" s="165"/>
      <c r="E254" s="277"/>
    </row>
    <row r="255" spans="1:9" s="187" customFormat="1" x14ac:dyDescent="0.2">
      <c r="A255" s="187" t="s">
        <v>1317</v>
      </c>
      <c r="B255" s="276"/>
      <c r="C255" s="171"/>
      <c r="D255" s="165"/>
      <c r="E255" s="277"/>
    </row>
    <row r="256" spans="1:9" x14ac:dyDescent="0.2">
      <c r="A256" s="188"/>
      <c r="B256" s="275"/>
      <c r="C256" s="196"/>
    </row>
    <row r="257" spans="1:12" ht="6.75" customHeight="1" x14ac:dyDescent="0.2">
      <c r="A257" s="155"/>
      <c r="B257" s="275"/>
      <c r="C257" s="196"/>
      <c r="L257" s="155"/>
    </row>
    <row r="258" spans="1:12" x14ac:dyDescent="0.2">
      <c r="A258" s="249" t="s">
        <v>1496</v>
      </c>
      <c r="B258" s="249"/>
      <c r="C258" s="249"/>
      <c r="D258" s="249"/>
      <c r="E258" s="249"/>
      <c r="F258" s="249"/>
      <c r="G258" s="249"/>
      <c r="H258" s="249"/>
      <c r="I258" s="249"/>
    </row>
    <row r="259" spans="1:12" ht="3.75" customHeight="1" x14ac:dyDescent="0.2"/>
    <row r="260" spans="1:12" x14ac:dyDescent="0.2">
      <c r="A260" s="155" t="s">
        <v>62</v>
      </c>
      <c r="D260" s="280">
        <v>17767850800</v>
      </c>
      <c r="F260" s="187"/>
      <c r="G260" s="187"/>
    </row>
    <row r="261" spans="1:12" ht="6" customHeight="1" x14ac:dyDescent="0.2">
      <c r="D261" s="281"/>
    </row>
    <row r="262" spans="1:12" ht="14.25" x14ac:dyDescent="0.2">
      <c r="A262" s="153" t="s">
        <v>1497</v>
      </c>
      <c r="D262" s="282">
        <v>24300494547.416611</v>
      </c>
      <c r="E262" s="153" t="s">
        <v>1498</v>
      </c>
      <c r="G262" s="283" t="s">
        <v>1499</v>
      </c>
    </row>
    <row r="263" spans="1:12" x14ac:dyDescent="0.2">
      <c r="A263" s="153" t="s">
        <v>1500</v>
      </c>
      <c r="D263" s="284"/>
      <c r="E263" s="180" t="s">
        <v>1501</v>
      </c>
      <c r="G263" s="285">
        <v>0.93</v>
      </c>
      <c r="H263" s="286"/>
    </row>
    <row r="264" spans="1:12" x14ac:dyDescent="0.2">
      <c r="A264" s="153" t="s">
        <v>1502</v>
      </c>
      <c r="D264" s="284">
        <v>318040434.62</v>
      </c>
      <c r="E264" s="187" t="s">
        <v>1503</v>
      </c>
      <c r="F264" s="187"/>
      <c r="G264" s="285">
        <v>0.8</v>
      </c>
      <c r="H264" s="286"/>
    </row>
    <row r="265" spans="1:12" x14ac:dyDescent="0.2">
      <c r="A265" s="153" t="s">
        <v>1504</v>
      </c>
      <c r="D265" s="287">
        <v>0</v>
      </c>
      <c r="E265" s="187" t="s">
        <v>1505</v>
      </c>
      <c r="F265" s="187"/>
      <c r="G265" s="285">
        <v>0.93</v>
      </c>
      <c r="H265" s="286"/>
    </row>
    <row r="266" spans="1:12" x14ac:dyDescent="0.2">
      <c r="A266" s="288" t="s">
        <v>1506</v>
      </c>
      <c r="D266" s="289"/>
      <c r="E266" s="187"/>
      <c r="F266" s="187"/>
      <c r="G266" s="285"/>
      <c r="H266" s="286"/>
    </row>
    <row r="267" spans="1:12" x14ac:dyDescent="0.2">
      <c r="A267" s="288" t="s">
        <v>1507</v>
      </c>
      <c r="D267" s="289"/>
      <c r="E267" s="279" t="s">
        <v>1508</v>
      </c>
      <c r="F267" s="187"/>
      <c r="G267" s="285">
        <v>1.03</v>
      </c>
      <c r="H267" s="286"/>
    </row>
    <row r="268" spans="1:12" ht="14.25" x14ac:dyDescent="0.2">
      <c r="A268" s="288" t="s">
        <v>884</v>
      </c>
      <c r="D268" s="289"/>
      <c r="E268" s="279" t="s">
        <v>1509</v>
      </c>
      <c r="F268" s="187"/>
      <c r="G268" s="285">
        <v>1.0742964389797536</v>
      </c>
      <c r="H268" s="286"/>
    </row>
    <row r="269" spans="1:12" x14ac:dyDescent="0.2">
      <c r="A269" s="153" t="s">
        <v>1510</v>
      </c>
      <c r="D269" s="289">
        <v>0</v>
      </c>
    </row>
    <row r="270" spans="1:12" x14ac:dyDescent="0.2">
      <c r="A270" s="153" t="s">
        <v>1511</v>
      </c>
      <c r="D270" s="289">
        <v>0</v>
      </c>
    </row>
    <row r="271" spans="1:12" x14ac:dyDescent="0.2">
      <c r="A271" s="290" t="s">
        <v>1512</v>
      </c>
      <c r="D271" s="289">
        <v>0</v>
      </c>
    </row>
    <row r="272" spans="1:12" x14ac:dyDescent="0.2">
      <c r="A272" s="153" t="s">
        <v>1513</v>
      </c>
      <c r="D272" s="289">
        <v>0</v>
      </c>
    </row>
    <row r="273" spans="1:9" ht="13.5" thickBot="1" x14ac:dyDescent="0.25">
      <c r="A273" s="291" t="s">
        <v>1514</v>
      </c>
      <c r="D273" s="292">
        <v>24618534982.03661</v>
      </c>
    </row>
    <row r="274" spans="1:9" ht="6" customHeight="1" thickTop="1" x14ac:dyDescent="0.2"/>
    <row r="275" spans="1:9" x14ac:dyDescent="0.2">
      <c r="A275" s="155" t="s">
        <v>1515</v>
      </c>
      <c r="D275" s="293" t="s">
        <v>1367</v>
      </c>
    </row>
    <row r="276" spans="1:9" ht="4.5" customHeight="1" x14ac:dyDescent="0.2">
      <c r="A276" s="155"/>
      <c r="D276" s="293"/>
    </row>
    <row r="277" spans="1:9" x14ac:dyDescent="0.2">
      <c r="A277" s="187" t="s">
        <v>1317</v>
      </c>
      <c r="D277" s="293"/>
    </row>
    <row r="278" spans="1:9" x14ac:dyDescent="0.2">
      <c r="A278" s="188" t="s">
        <v>1516</v>
      </c>
      <c r="D278" s="293"/>
    </row>
    <row r="279" spans="1:9" x14ac:dyDescent="0.2">
      <c r="A279" s="188" t="s">
        <v>1517</v>
      </c>
      <c r="B279" s="187"/>
      <c r="C279" s="187"/>
      <c r="D279" s="218"/>
      <c r="E279" s="187"/>
      <c r="F279" s="187"/>
      <c r="G279" s="187"/>
      <c r="H279" s="187"/>
      <c r="I279" s="187"/>
    </row>
    <row r="280" spans="1:9" x14ac:dyDescent="0.2">
      <c r="A280" s="188" t="s">
        <v>1518</v>
      </c>
      <c r="B280" s="187"/>
      <c r="C280" s="187"/>
      <c r="D280" s="218"/>
      <c r="E280" s="187"/>
      <c r="F280" s="187"/>
      <c r="G280" s="187"/>
      <c r="H280" s="187"/>
      <c r="I280" s="187"/>
    </row>
    <row r="281" spans="1:9" x14ac:dyDescent="0.2">
      <c r="A281" s="249" t="s">
        <v>1519</v>
      </c>
      <c r="B281" s="249"/>
      <c r="C281" s="249"/>
      <c r="D281" s="249"/>
      <c r="E281" s="249"/>
      <c r="F281" s="249"/>
      <c r="G281" s="249"/>
      <c r="H281" s="249"/>
      <c r="I281" s="249"/>
    </row>
    <row r="282" spans="1:9" ht="6.75" customHeight="1" x14ac:dyDescent="0.2">
      <c r="A282" s="162"/>
      <c r="B282" s="187"/>
      <c r="C282" s="187"/>
      <c r="D282" s="218"/>
      <c r="E282" s="187"/>
      <c r="F282" s="187"/>
      <c r="G282" s="187"/>
      <c r="H282" s="187"/>
      <c r="I282" s="187"/>
    </row>
    <row r="283" spans="1:9" x14ac:dyDescent="0.2">
      <c r="A283" s="162" t="s">
        <v>1520</v>
      </c>
      <c r="B283" s="187"/>
      <c r="C283" s="187"/>
      <c r="D283" s="261">
        <v>18136967213.404099</v>
      </c>
      <c r="E283" s="187"/>
      <c r="F283" s="187"/>
      <c r="G283" s="187"/>
      <c r="H283" s="187"/>
      <c r="I283" s="187"/>
    </row>
    <row r="284" spans="1:9" x14ac:dyDescent="0.2">
      <c r="A284" s="162"/>
      <c r="B284" s="187"/>
      <c r="C284" s="187"/>
      <c r="D284" s="218"/>
      <c r="E284" s="294"/>
      <c r="F284" s="187"/>
      <c r="G284" s="187"/>
      <c r="H284" s="187"/>
      <c r="I284" s="187"/>
    </row>
    <row r="285" spans="1:9" ht="14.25" x14ac:dyDescent="0.2">
      <c r="A285" s="165" t="s">
        <v>1521</v>
      </c>
      <c r="B285" s="187"/>
      <c r="C285" s="187"/>
      <c r="D285" s="261">
        <v>25899186503.585217</v>
      </c>
      <c r="E285" s="187"/>
      <c r="F285" s="187" t="s">
        <v>1522</v>
      </c>
      <c r="G285" s="187"/>
      <c r="H285" s="295">
        <v>3.5999999999999997E-2</v>
      </c>
      <c r="I285" s="187"/>
    </row>
    <row r="286" spans="1:9" x14ac:dyDescent="0.2">
      <c r="A286" s="165" t="s">
        <v>1502</v>
      </c>
      <c r="B286" s="187"/>
      <c r="C286" s="187"/>
      <c r="D286" s="261">
        <v>318040434.62</v>
      </c>
      <c r="E286" s="187"/>
      <c r="F286" s="187"/>
      <c r="G286" s="187"/>
      <c r="H286" s="187"/>
      <c r="I286" s="187"/>
    </row>
    <row r="287" spans="1:9" x14ac:dyDescent="0.2">
      <c r="A287" s="165" t="s">
        <v>1504</v>
      </c>
      <c r="B287" s="187"/>
      <c r="C287" s="187"/>
      <c r="D287" s="261">
        <v>0</v>
      </c>
      <c r="E287" s="187"/>
      <c r="F287" s="187"/>
      <c r="G287" s="187"/>
      <c r="H287" s="187"/>
      <c r="I287" s="187"/>
    </row>
    <row r="288" spans="1:9" x14ac:dyDescent="0.2">
      <c r="A288" s="296" t="s">
        <v>1506</v>
      </c>
      <c r="B288" s="187"/>
      <c r="C288" s="187"/>
      <c r="D288" s="218"/>
      <c r="E288" s="187"/>
      <c r="F288" s="187"/>
      <c r="G288" s="187"/>
      <c r="H288" s="187"/>
      <c r="I288" s="187"/>
    </row>
    <row r="289" spans="1:9" x14ac:dyDescent="0.2">
      <c r="A289" s="296" t="s">
        <v>1507</v>
      </c>
      <c r="B289" s="187"/>
      <c r="C289" s="187"/>
      <c r="D289" s="218"/>
      <c r="E289" s="294"/>
      <c r="F289" s="187"/>
      <c r="G289" s="187"/>
      <c r="H289" s="187"/>
      <c r="I289" s="187"/>
    </row>
    <row r="290" spans="1:9" x14ac:dyDescent="0.2">
      <c r="A290" s="296" t="s">
        <v>884</v>
      </c>
      <c r="B290" s="187"/>
      <c r="C290" s="187"/>
      <c r="D290" s="218"/>
      <c r="E290" s="187"/>
      <c r="F290" s="187"/>
      <c r="G290" s="187"/>
      <c r="H290" s="187"/>
      <c r="I290" s="187"/>
    </row>
    <row r="291" spans="1:9" x14ac:dyDescent="0.2">
      <c r="A291" s="165" t="s">
        <v>1523</v>
      </c>
      <c r="B291" s="187"/>
      <c r="C291" s="187"/>
      <c r="D291" s="261">
        <v>0</v>
      </c>
      <c r="E291" s="187"/>
      <c r="F291" s="187"/>
      <c r="G291" s="187"/>
      <c r="H291" s="187"/>
      <c r="I291" s="187"/>
    </row>
    <row r="292" spans="1:9" x14ac:dyDescent="0.2">
      <c r="A292" s="165" t="s">
        <v>1511</v>
      </c>
      <c r="B292" s="187"/>
      <c r="C292" s="187"/>
      <c r="D292" s="261">
        <v>0</v>
      </c>
      <c r="E292" s="187"/>
      <c r="F292" s="187"/>
      <c r="G292" s="187"/>
      <c r="H292" s="187"/>
      <c r="I292" s="187"/>
    </row>
    <row r="293" spans="1:9" x14ac:dyDescent="0.2">
      <c r="A293" s="165" t="s">
        <v>1524</v>
      </c>
      <c r="B293" s="187"/>
      <c r="C293" s="187"/>
      <c r="D293" s="261">
        <v>0</v>
      </c>
      <c r="E293" s="187"/>
      <c r="F293" s="187"/>
      <c r="G293" s="187"/>
      <c r="H293" s="187"/>
      <c r="I293" s="187"/>
    </row>
    <row r="294" spans="1:9" ht="13.5" thickBot="1" x14ac:dyDescent="0.25">
      <c r="A294" s="162" t="s">
        <v>1525</v>
      </c>
      <c r="B294" s="187"/>
      <c r="C294" s="187"/>
      <c r="D294" s="297">
        <v>26217226938.205215</v>
      </c>
      <c r="E294" s="187"/>
      <c r="F294" s="187"/>
      <c r="G294" s="187"/>
      <c r="H294" s="187"/>
      <c r="I294" s="187"/>
    </row>
    <row r="295" spans="1:9" ht="6" customHeight="1" thickTop="1" x14ac:dyDescent="0.2">
      <c r="A295" s="165"/>
      <c r="B295" s="187"/>
      <c r="C295" s="187"/>
      <c r="D295" s="218"/>
      <c r="E295" s="187"/>
      <c r="F295" s="187"/>
      <c r="G295" s="187"/>
      <c r="H295" s="187"/>
      <c r="I295" s="187"/>
    </row>
    <row r="296" spans="1:9" x14ac:dyDescent="0.2">
      <c r="A296" s="162" t="s">
        <v>1526</v>
      </c>
      <c r="B296" s="187"/>
      <c r="C296" s="187"/>
      <c r="D296" s="261">
        <v>8080259724.8011169</v>
      </c>
      <c r="E296" s="187"/>
      <c r="F296" s="187"/>
      <c r="G296" s="187"/>
      <c r="H296" s="187"/>
      <c r="I296" s="187"/>
    </row>
    <row r="297" spans="1:9" ht="5.25" customHeight="1" x14ac:dyDescent="0.2">
      <c r="A297" s="162"/>
      <c r="B297" s="187"/>
      <c r="C297" s="187"/>
      <c r="D297" s="261"/>
      <c r="E297" s="187"/>
      <c r="F297" s="187"/>
      <c r="G297" s="187"/>
      <c r="H297" s="187"/>
      <c r="I297" s="187"/>
    </row>
    <row r="298" spans="1:9" x14ac:dyDescent="0.2">
      <c r="A298" s="187" t="s">
        <v>1317</v>
      </c>
      <c r="B298" s="187"/>
      <c r="C298" s="187"/>
      <c r="D298" s="261"/>
      <c r="E298" s="187"/>
      <c r="F298" s="187"/>
      <c r="G298" s="187"/>
      <c r="H298" s="187"/>
      <c r="I298" s="187"/>
    </row>
    <row r="299" spans="1:9" x14ac:dyDescent="0.2">
      <c r="A299" s="188" t="s">
        <v>1516</v>
      </c>
      <c r="D299" s="196"/>
    </row>
    <row r="300" spans="1:9" ht="4.5" customHeight="1" x14ac:dyDescent="0.2">
      <c r="A300" s="188"/>
      <c r="D300" s="196"/>
    </row>
    <row r="301" spans="1:9" x14ac:dyDescent="0.2">
      <c r="A301" s="249" t="s">
        <v>1527</v>
      </c>
      <c r="B301" s="249"/>
      <c r="C301" s="249"/>
      <c r="D301" s="249"/>
      <c r="E301" s="249"/>
      <c r="F301" s="249"/>
      <c r="G301" s="249"/>
      <c r="H301" s="249"/>
      <c r="I301" s="249"/>
    </row>
    <row r="302" spans="1:9" x14ac:dyDescent="0.2">
      <c r="A302" s="157" t="s">
        <v>1528</v>
      </c>
      <c r="D302" s="196"/>
    </row>
    <row r="303" spans="1:9" s="187" customFormat="1" x14ac:dyDescent="0.2">
      <c r="A303" s="245" t="s">
        <v>1529</v>
      </c>
      <c r="B303" s="203"/>
      <c r="D303" s="190" t="s">
        <v>1340</v>
      </c>
      <c r="E303" s="199" t="s">
        <v>1341</v>
      </c>
      <c r="F303" s="190" t="s">
        <v>1342</v>
      </c>
      <c r="H303" s="164" t="s">
        <v>1530</v>
      </c>
    </row>
    <row r="304" spans="1:9" s="187" customFormat="1" ht="6" customHeight="1" x14ac:dyDescent="0.2">
      <c r="A304" s="245"/>
      <c r="B304" s="203"/>
      <c r="D304" s="192"/>
      <c r="E304" s="200"/>
      <c r="F304" s="192"/>
      <c r="H304" s="211"/>
    </row>
    <row r="305" spans="1:8" s="187" customFormat="1" x14ac:dyDescent="0.2">
      <c r="A305" s="153" t="s">
        <v>1292</v>
      </c>
      <c r="B305" s="203"/>
      <c r="C305" s="259"/>
      <c r="D305" s="218" t="s">
        <v>1350</v>
      </c>
      <c r="E305" s="298"/>
      <c r="F305" s="218" t="s">
        <v>1352</v>
      </c>
      <c r="H305" s="299" t="s">
        <v>1531</v>
      </c>
    </row>
    <row r="306" spans="1:8" s="187" customFormat="1" x14ac:dyDescent="0.2">
      <c r="A306" s="153" t="s">
        <v>1295</v>
      </c>
      <c r="B306" s="203"/>
      <c r="C306" s="259"/>
      <c r="D306" s="218" t="s">
        <v>1350</v>
      </c>
      <c r="E306" s="298"/>
      <c r="F306" s="218" t="s">
        <v>1352</v>
      </c>
      <c r="H306" s="299" t="s">
        <v>1531</v>
      </c>
    </row>
    <row r="307" spans="1:8" s="187" customFormat="1" x14ac:dyDescent="0.2">
      <c r="A307" s="153" t="s">
        <v>1296</v>
      </c>
      <c r="B307" s="203"/>
      <c r="C307" s="259"/>
      <c r="D307" s="218" t="s">
        <v>1350</v>
      </c>
      <c r="E307" s="298"/>
      <c r="F307" s="218" t="s">
        <v>1352</v>
      </c>
      <c r="H307" s="299" t="s">
        <v>1531</v>
      </c>
    </row>
    <row r="308" spans="1:8" s="187" customFormat="1" x14ac:dyDescent="0.2">
      <c r="A308" s="153" t="s">
        <v>1299</v>
      </c>
      <c r="B308" s="203"/>
      <c r="C308" s="259"/>
      <c r="D308" s="218" t="s">
        <v>1350</v>
      </c>
      <c r="E308" s="298"/>
      <c r="F308" s="218" t="s">
        <v>1352</v>
      </c>
      <c r="H308" s="299" t="s">
        <v>1531</v>
      </c>
    </row>
    <row r="309" spans="1:8" s="187" customFormat="1" x14ac:dyDescent="0.2">
      <c r="A309" s="153" t="s">
        <v>1300</v>
      </c>
      <c r="B309" s="203"/>
      <c r="C309" s="259"/>
      <c r="D309" s="218" t="s">
        <v>1350</v>
      </c>
      <c r="E309" s="298"/>
      <c r="F309" s="218" t="s">
        <v>1352</v>
      </c>
      <c r="H309" s="299" t="s">
        <v>1531</v>
      </c>
    </row>
    <row r="310" spans="1:8" s="187" customFormat="1" x14ac:dyDescent="0.2">
      <c r="A310" s="153" t="s">
        <v>1301</v>
      </c>
      <c r="B310" s="203"/>
      <c r="C310" s="259"/>
      <c r="D310" s="218" t="s">
        <v>1350</v>
      </c>
      <c r="E310" s="298"/>
      <c r="F310" s="218" t="s">
        <v>1352</v>
      </c>
      <c r="H310" s="299" t="s">
        <v>1531</v>
      </c>
    </row>
    <row r="311" spans="1:8" s="187" customFormat="1" x14ac:dyDescent="0.2">
      <c r="A311" s="153" t="s">
        <v>1303</v>
      </c>
      <c r="B311" s="203"/>
      <c r="C311" s="259"/>
      <c r="D311" s="218" t="s">
        <v>1350</v>
      </c>
      <c r="F311" s="218" t="s">
        <v>1352</v>
      </c>
      <c r="H311" s="299" t="s">
        <v>1531</v>
      </c>
    </row>
    <row r="312" spans="1:8" s="187" customFormat="1" x14ac:dyDescent="0.2">
      <c r="A312" s="153" t="s">
        <v>1305</v>
      </c>
      <c r="B312" s="203"/>
      <c r="C312" s="259"/>
      <c r="D312" s="218" t="s">
        <v>1350</v>
      </c>
      <c r="F312" s="218" t="s">
        <v>1352</v>
      </c>
      <c r="H312" s="299" t="s">
        <v>1531</v>
      </c>
    </row>
    <row r="313" spans="1:8" s="187" customFormat="1" x14ac:dyDescent="0.2">
      <c r="A313" s="153" t="s">
        <v>1306</v>
      </c>
      <c r="B313" s="203"/>
      <c r="C313" s="259"/>
      <c r="D313" s="218" t="s">
        <v>1350</v>
      </c>
      <c r="F313" s="218" t="s">
        <v>1352</v>
      </c>
      <c r="H313" s="299" t="s">
        <v>1531</v>
      </c>
    </row>
    <row r="314" spans="1:8" s="187" customFormat="1" x14ac:dyDescent="0.2">
      <c r="A314" s="153" t="s">
        <v>1307</v>
      </c>
      <c r="B314" s="203"/>
      <c r="C314" s="259"/>
      <c r="D314" s="218" t="s">
        <v>1350</v>
      </c>
      <c r="F314" s="218" t="s">
        <v>1352</v>
      </c>
      <c r="H314" s="299" t="s">
        <v>1531</v>
      </c>
    </row>
    <row r="315" spans="1:8" s="187" customFormat="1" x14ac:dyDescent="0.2">
      <c r="A315" s="180" t="s">
        <v>1308</v>
      </c>
      <c r="B315" s="203"/>
      <c r="C315" s="259"/>
      <c r="D315" s="218" t="s">
        <v>1350</v>
      </c>
      <c r="F315" s="218" t="s">
        <v>1352</v>
      </c>
      <c r="H315" s="299" t="s">
        <v>1531</v>
      </c>
    </row>
    <row r="316" spans="1:8" s="187" customFormat="1" x14ac:dyDescent="0.2">
      <c r="A316" s="180" t="s">
        <v>1310</v>
      </c>
      <c r="B316" s="203"/>
      <c r="C316" s="259"/>
      <c r="D316" s="218" t="s">
        <v>1350</v>
      </c>
      <c r="F316" s="218" t="s">
        <v>1352</v>
      </c>
      <c r="H316" s="299" t="s">
        <v>1531</v>
      </c>
    </row>
    <row r="317" spans="1:8" s="187" customFormat="1" x14ac:dyDescent="0.2">
      <c r="A317" s="180" t="s">
        <v>1311</v>
      </c>
      <c r="B317" s="203"/>
      <c r="C317" s="259"/>
      <c r="D317" s="218" t="s">
        <v>1350</v>
      </c>
      <c r="F317" s="218" t="s">
        <v>1352</v>
      </c>
      <c r="H317" s="299" t="s">
        <v>1531</v>
      </c>
    </row>
    <row r="318" spans="1:8" s="187" customFormat="1" x14ac:dyDescent="0.2">
      <c r="A318" s="180" t="s">
        <v>1312</v>
      </c>
      <c r="B318" s="203"/>
      <c r="C318" s="259"/>
      <c r="D318" s="218" t="s">
        <v>1350</v>
      </c>
      <c r="F318" s="218" t="s">
        <v>1352</v>
      </c>
      <c r="H318" s="299" t="s">
        <v>1531</v>
      </c>
    </row>
    <row r="319" spans="1:8" s="187" customFormat="1" x14ac:dyDescent="0.2">
      <c r="A319" s="180" t="s">
        <v>1314</v>
      </c>
      <c r="D319" s="218" t="s">
        <v>1350</v>
      </c>
      <c r="F319" s="218" t="s">
        <v>1352</v>
      </c>
      <c r="H319" s="299" t="s">
        <v>1531</v>
      </c>
    </row>
    <row r="320" spans="1:8" s="187" customFormat="1" x14ac:dyDescent="0.2">
      <c r="A320" s="180" t="s">
        <v>1315</v>
      </c>
      <c r="D320" s="218" t="s">
        <v>1350</v>
      </c>
      <c r="F320" s="218" t="s">
        <v>1352</v>
      </c>
      <c r="H320" s="299" t="s">
        <v>1531</v>
      </c>
    </row>
    <row r="321" spans="1:9" s="187" customFormat="1" x14ac:dyDescent="0.2">
      <c r="A321" s="180" t="s">
        <v>1316</v>
      </c>
      <c r="D321" s="218" t="s">
        <v>1350</v>
      </c>
      <c r="F321" s="218" t="s">
        <v>1352</v>
      </c>
      <c r="H321" s="299" t="s">
        <v>1531</v>
      </c>
    </row>
    <row r="322" spans="1:9" s="187" customFormat="1" x14ac:dyDescent="0.2">
      <c r="A322" s="153"/>
      <c r="B322" s="203"/>
      <c r="C322" s="259"/>
      <c r="F322" s="259"/>
      <c r="H322" s="259"/>
    </row>
    <row r="323" spans="1:9" s="187" customFormat="1" x14ac:dyDescent="0.2">
      <c r="A323" s="187" t="s">
        <v>1532</v>
      </c>
      <c r="B323" s="203"/>
      <c r="C323" s="259"/>
      <c r="F323" s="259"/>
      <c r="H323" s="259"/>
    </row>
    <row r="324" spans="1:9" s="187" customFormat="1" x14ac:dyDescent="0.2">
      <c r="A324" s="187" t="s">
        <v>1533</v>
      </c>
      <c r="B324" s="218"/>
      <c r="H324" s="238"/>
    </row>
    <row r="325" spans="1:9" s="187" customFormat="1" ht="6" customHeight="1" x14ac:dyDescent="0.2">
      <c r="B325" s="218"/>
      <c r="F325" s="238"/>
      <c r="H325" s="238"/>
    </row>
    <row r="326" spans="1:9" x14ac:dyDescent="0.2">
      <c r="A326" s="249" t="s">
        <v>1534</v>
      </c>
      <c r="B326" s="249"/>
      <c r="C326" s="249"/>
      <c r="D326" s="249"/>
      <c r="E326" s="249"/>
      <c r="F326" s="249"/>
      <c r="G326" s="249"/>
      <c r="H326" s="249"/>
      <c r="I326" s="249"/>
    </row>
    <row r="327" spans="1:9" ht="6.75" customHeight="1" x14ac:dyDescent="0.2">
      <c r="A327" s="155"/>
      <c r="B327" s="275"/>
      <c r="C327" s="196"/>
    </row>
    <row r="328" spans="1:9" x14ac:dyDescent="0.2">
      <c r="B328" s="275"/>
      <c r="C328" s="196"/>
      <c r="D328" s="190" t="s">
        <v>1340</v>
      </c>
      <c r="E328" s="199" t="s">
        <v>1341</v>
      </c>
      <c r="F328" s="190" t="s">
        <v>1342</v>
      </c>
    </row>
    <row r="329" spans="1:9" x14ac:dyDescent="0.2">
      <c r="A329" s="180" t="s">
        <v>1535</v>
      </c>
      <c r="B329" s="275"/>
      <c r="C329" s="196"/>
      <c r="D329" s="196"/>
      <c r="E329" s="201"/>
      <c r="F329" s="196"/>
    </row>
    <row r="330" spans="1:9" x14ac:dyDescent="0.2">
      <c r="A330" s="221" t="s">
        <v>1369</v>
      </c>
      <c r="B330" s="275"/>
      <c r="C330" s="196"/>
      <c r="D330" s="196"/>
      <c r="E330" s="201" t="s">
        <v>1370</v>
      </c>
      <c r="F330" s="196" t="s">
        <v>1371</v>
      </c>
    </row>
    <row r="331" spans="1:9" x14ac:dyDescent="0.2">
      <c r="A331" s="221" t="s">
        <v>1349</v>
      </c>
      <c r="B331" s="275"/>
      <c r="C331" s="196"/>
      <c r="D331" s="196" t="s">
        <v>1350</v>
      </c>
      <c r="E331" s="201" t="s">
        <v>1372</v>
      </c>
      <c r="F331" s="196" t="s">
        <v>1373</v>
      </c>
    </row>
    <row r="332" spans="1:9" x14ac:dyDescent="0.2">
      <c r="A332" s="180"/>
      <c r="B332" s="275"/>
      <c r="C332" s="196"/>
    </row>
    <row r="333" spans="1:9" x14ac:dyDescent="0.2">
      <c r="A333" s="180" t="s">
        <v>1536</v>
      </c>
      <c r="B333" s="275"/>
      <c r="C333" s="196"/>
      <c r="E333" s="247" t="s">
        <v>1433</v>
      </c>
    </row>
    <row r="334" spans="1:9" x14ac:dyDescent="0.2">
      <c r="A334" s="300"/>
      <c r="B334" s="275"/>
      <c r="C334" s="196"/>
    </row>
    <row r="335" spans="1:9" x14ac:dyDescent="0.2">
      <c r="A335" s="180" t="s">
        <v>1537</v>
      </c>
      <c r="B335" s="275"/>
      <c r="C335" s="196"/>
    </row>
    <row r="336" spans="1:9" x14ac:dyDescent="0.2">
      <c r="A336" s="153" t="s">
        <v>1538</v>
      </c>
    </row>
    <row r="337" spans="1:9" x14ac:dyDescent="0.2">
      <c r="B337" s="275"/>
      <c r="C337" s="196"/>
      <c r="D337" s="301"/>
    </row>
    <row r="338" spans="1:9" x14ac:dyDescent="0.2">
      <c r="A338" s="180" t="s">
        <v>1539</v>
      </c>
      <c r="B338" s="275"/>
      <c r="C338" s="196"/>
      <c r="D338" s="301" t="s">
        <v>1531</v>
      </c>
    </row>
    <row r="339" spans="1:9" ht="7.5" customHeight="1" x14ac:dyDescent="0.2">
      <c r="A339" s="155"/>
      <c r="B339" s="275"/>
      <c r="C339" s="196"/>
    </row>
    <row r="340" spans="1:9" x14ac:dyDescent="0.2">
      <c r="A340" s="249" t="s">
        <v>1540</v>
      </c>
      <c r="B340" s="249"/>
      <c r="C340" s="249"/>
      <c r="D340" s="249"/>
      <c r="E340" s="249"/>
      <c r="F340" s="249"/>
      <c r="G340" s="249"/>
      <c r="H340" s="249"/>
      <c r="I340" s="249"/>
    </row>
    <row r="341" spans="1:9" ht="6.75" customHeight="1" x14ac:dyDescent="0.2">
      <c r="A341" s="155"/>
      <c r="B341" s="275"/>
      <c r="C341" s="196"/>
    </row>
    <row r="342" spans="1:9" s="187" customFormat="1" x14ac:dyDescent="0.2">
      <c r="A342" s="165" t="s">
        <v>1541</v>
      </c>
      <c r="B342" s="276"/>
      <c r="C342" s="218"/>
      <c r="D342" s="238" t="s">
        <v>1433</v>
      </c>
    </row>
    <row r="343" spans="1:9" s="187" customFormat="1" x14ac:dyDescent="0.2">
      <c r="A343" s="165" t="s">
        <v>1542</v>
      </c>
      <c r="B343" s="276"/>
      <c r="C343" s="218"/>
      <c r="D343" s="238" t="s">
        <v>1543</v>
      </c>
    </row>
    <row r="344" spans="1:9" s="187" customFormat="1" x14ac:dyDescent="0.2">
      <c r="A344" s="162" t="s">
        <v>1544</v>
      </c>
      <c r="B344" s="302"/>
      <c r="C344" s="246"/>
      <c r="D344" s="303" t="s">
        <v>1433</v>
      </c>
    </row>
    <row r="345" spans="1:9" s="187" customFormat="1" x14ac:dyDescent="0.2">
      <c r="A345" s="162"/>
      <c r="B345" s="276"/>
      <c r="C345" s="218"/>
      <c r="D345" s="218"/>
    </row>
    <row r="346" spans="1:9" s="187" customFormat="1" x14ac:dyDescent="0.2">
      <c r="A346" s="162" t="s">
        <v>1540</v>
      </c>
      <c r="B346" s="276"/>
      <c r="C346" s="218"/>
      <c r="D346" s="303" t="s">
        <v>1531</v>
      </c>
    </row>
    <row r="347" spans="1:9" ht="6.75" customHeight="1" x14ac:dyDescent="0.2">
      <c r="A347" s="155"/>
      <c r="B347" s="275"/>
      <c r="C347" s="196"/>
    </row>
    <row r="348" spans="1:9" x14ac:dyDescent="0.2">
      <c r="A348" s="249" t="s">
        <v>1545</v>
      </c>
      <c r="B348" s="304"/>
      <c r="C348" s="304"/>
      <c r="D348" s="304"/>
      <c r="E348" s="304"/>
      <c r="F348" s="304"/>
      <c r="G348" s="304"/>
      <c r="H348" s="304"/>
      <c r="I348" s="304"/>
    </row>
    <row r="349" spans="1:9" ht="6.75" customHeight="1" x14ac:dyDescent="0.2">
      <c r="A349" s="155"/>
      <c r="C349" s="305"/>
      <c r="D349" s="306"/>
      <c r="E349" s="305"/>
      <c r="F349" s="306"/>
      <c r="G349" s="307"/>
    </row>
    <row r="350" spans="1:9" x14ac:dyDescent="0.2">
      <c r="A350" s="308" t="s">
        <v>1546</v>
      </c>
      <c r="B350" s="309"/>
      <c r="C350" s="309"/>
      <c r="D350" s="309"/>
      <c r="E350" s="309"/>
      <c r="F350" s="309"/>
      <c r="G350" s="309"/>
      <c r="H350" s="309"/>
      <c r="I350" s="309"/>
    </row>
    <row r="351" spans="1:9" s="187" customFormat="1" x14ac:dyDescent="0.2">
      <c r="A351" s="161"/>
      <c r="C351" s="310" t="s">
        <v>667</v>
      </c>
      <c r="D351" s="310" t="s">
        <v>1547</v>
      </c>
      <c r="E351" s="310" t="s">
        <v>1548</v>
      </c>
      <c r="F351" s="310" t="s">
        <v>1547</v>
      </c>
    </row>
    <row r="352" spans="1:9" s="187" customFormat="1" x14ac:dyDescent="0.2">
      <c r="A352" s="187" t="s">
        <v>1549</v>
      </c>
      <c r="C352" s="311">
        <v>16572</v>
      </c>
      <c r="D352" s="312">
        <v>0.16142292182112175</v>
      </c>
      <c r="E352" s="311">
        <v>1077196768.439997</v>
      </c>
      <c r="F352" s="312">
        <v>4.1154321964454087E-2</v>
      </c>
    </row>
    <row r="353" spans="1:6" s="187" customFormat="1" x14ac:dyDescent="0.2">
      <c r="A353" s="187" t="s">
        <v>1550</v>
      </c>
      <c r="C353" s="311">
        <v>16442</v>
      </c>
      <c r="D353" s="312">
        <v>0.16015663049619139</v>
      </c>
      <c r="E353" s="311">
        <v>2062446305.1600032</v>
      </c>
      <c r="F353" s="312">
        <v>7.8795798282866356E-2</v>
      </c>
    </row>
    <row r="354" spans="1:6" s="187" customFormat="1" x14ac:dyDescent="0.2">
      <c r="A354" s="187" t="s">
        <v>1551</v>
      </c>
      <c r="C354" s="311">
        <v>16687</v>
      </c>
      <c r="D354" s="312">
        <v>0.16254310260856014</v>
      </c>
      <c r="E354" s="311">
        <v>2913096134.8499861</v>
      </c>
      <c r="F354" s="312">
        <v>0.11129489036682078</v>
      </c>
    </row>
    <row r="355" spans="1:6" s="187" customFormat="1" x14ac:dyDescent="0.2">
      <c r="A355" s="187" t="s">
        <v>1552</v>
      </c>
      <c r="C355" s="311">
        <v>13995</v>
      </c>
      <c r="D355" s="312">
        <v>0.13632113148000233</v>
      </c>
      <c r="E355" s="311">
        <v>3139221994.2299891</v>
      </c>
      <c r="F355" s="312">
        <v>0.1199340329023954</v>
      </c>
    </row>
    <row r="356" spans="1:6" s="187" customFormat="1" x14ac:dyDescent="0.2">
      <c r="A356" s="187" t="s">
        <v>1553</v>
      </c>
      <c r="C356" s="311">
        <v>10856</v>
      </c>
      <c r="D356" s="312">
        <v>0.10574506633418403</v>
      </c>
      <c r="E356" s="311">
        <v>2972374206.5399981</v>
      </c>
      <c r="F356" s="312">
        <v>0.11355961016476049</v>
      </c>
    </row>
    <row r="357" spans="1:6" s="187" customFormat="1" x14ac:dyDescent="0.2">
      <c r="A357" s="187" t="s">
        <v>1554</v>
      </c>
      <c r="C357" s="311">
        <v>7440</v>
      </c>
      <c r="D357" s="312">
        <v>7.2470826596014101E-2</v>
      </c>
      <c r="E357" s="311">
        <v>2405051324.5000105</v>
      </c>
      <c r="F357" s="312">
        <v>9.1885029225302173E-2</v>
      </c>
    </row>
    <row r="358" spans="1:6" s="187" customFormat="1" x14ac:dyDescent="0.2">
      <c r="A358" s="187" t="s">
        <v>1555</v>
      </c>
      <c r="C358" s="311">
        <v>5256</v>
      </c>
      <c r="D358" s="312">
        <v>5.1197132337184155E-2</v>
      </c>
      <c r="E358" s="311">
        <v>1963280110.7699978</v>
      </c>
      <c r="F358" s="312">
        <v>7.5007152037829594E-2</v>
      </c>
    </row>
    <row r="359" spans="1:6" s="187" customFormat="1" x14ac:dyDescent="0.2">
      <c r="A359" s="187" t="s">
        <v>1556</v>
      </c>
      <c r="C359" s="311">
        <v>3847</v>
      </c>
      <c r="D359" s="312">
        <v>3.7472482515439012E-2</v>
      </c>
      <c r="E359" s="311">
        <v>1629703334.3100023</v>
      </c>
      <c r="F359" s="312">
        <v>6.2262845277440276E-2</v>
      </c>
    </row>
    <row r="360" spans="1:6" s="187" customFormat="1" x14ac:dyDescent="0.2">
      <c r="A360" s="187" t="s">
        <v>1557</v>
      </c>
      <c r="C360" s="311">
        <v>2855</v>
      </c>
      <c r="D360" s="312">
        <v>2.7809705635970468E-2</v>
      </c>
      <c r="E360" s="311">
        <v>1350791337.8799994</v>
      </c>
      <c r="F360" s="312">
        <v>5.1607007423923365E-2</v>
      </c>
    </row>
    <row r="361" spans="1:6" s="187" customFormat="1" x14ac:dyDescent="0.2">
      <c r="A361" s="187" t="s">
        <v>1558</v>
      </c>
      <c r="C361" s="311">
        <v>1899</v>
      </c>
      <c r="D361" s="312">
        <v>1.8497594046482633E-2</v>
      </c>
      <c r="E361" s="311">
        <v>994126250.74999893</v>
      </c>
      <c r="F361" s="312">
        <v>3.7980611338011103E-2</v>
      </c>
    </row>
    <row r="362" spans="1:6" s="187" customFormat="1" x14ac:dyDescent="0.2">
      <c r="A362" s="187" t="s">
        <v>1559</v>
      </c>
      <c r="C362" s="311">
        <v>1442</v>
      </c>
      <c r="D362" s="312">
        <v>1.4046093004227465E-2</v>
      </c>
      <c r="E362" s="311">
        <v>826607709.32000041</v>
      </c>
      <c r="F362" s="312">
        <v>3.1580562441642805E-2</v>
      </c>
    </row>
    <row r="363" spans="1:6" s="187" customFormat="1" x14ac:dyDescent="0.2">
      <c r="A363" s="187" t="s">
        <v>1560</v>
      </c>
      <c r="C363" s="311">
        <v>1082</v>
      </c>
      <c r="D363" s="312">
        <v>1.0539440104420331E-2</v>
      </c>
      <c r="E363" s="311">
        <v>675055743.86999905</v>
      </c>
      <c r="F363" s="312">
        <v>2.5790516868532086E-2</v>
      </c>
    </row>
    <row r="364" spans="1:6" s="187" customFormat="1" x14ac:dyDescent="0.2">
      <c r="A364" s="187" t="s">
        <v>1561</v>
      </c>
      <c r="C364" s="311">
        <v>816</v>
      </c>
      <c r="D364" s="312">
        <v>7.948413239562838E-3</v>
      </c>
      <c r="E364" s="311">
        <v>549640661.98000062</v>
      </c>
      <c r="F364" s="312">
        <v>2.0999031403184747E-2</v>
      </c>
    </row>
    <row r="365" spans="1:6" s="187" customFormat="1" x14ac:dyDescent="0.2">
      <c r="A365" s="187" t="s">
        <v>1562</v>
      </c>
      <c r="C365" s="311">
        <v>565</v>
      </c>
      <c r="D365" s="312">
        <v>5.5034969121973074E-3</v>
      </c>
      <c r="E365" s="311">
        <v>409070225.56000048</v>
      </c>
      <c r="F365" s="312">
        <v>1.5628535344706498E-2</v>
      </c>
    </row>
    <row r="366" spans="1:6" s="187" customFormat="1" x14ac:dyDescent="0.2">
      <c r="A366" s="187" t="s">
        <v>1563</v>
      </c>
      <c r="C366" s="311">
        <v>463</v>
      </c>
      <c r="D366" s="312">
        <v>4.5099452572519528E-3</v>
      </c>
      <c r="E366" s="311">
        <v>358376773.89000058</v>
      </c>
      <c r="F366" s="312">
        <v>1.3691791109446683E-2</v>
      </c>
    </row>
    <row r="367" spans="1:6" s="187" customFormat="1" x14ac:dyDescent="0.2">
      <c r="A367" s="187" t="s">
        <v>1564</v>
      </c>
      <c r="C367" s="311">
        <v>407</v>
      </c>
      <c r="D367" s="312">
        <v>3.9644659172819547E-3</v>
      </c>
      <c r="E367" s="311">
        <v>334974663.87999994</v>
      </c>
      <c r="F367" s="312">
        <v>1.2797713074480141E-2</v>
      </c>
    </row>
    <row r="368" spans="1:6" s="187" customFormat="1" x14ac:dyDescent="0.2">
      <c r="A368" s="187" t="s">
        <v>1565</v>
      </c>
      <c r="C368" s="311">
        <v>336</v>
      </c>
      <c r="D368" s="312">
        <v>3.272876039819992E-3</v>
      </c>
      <c r="E368" s="311">
        <v>293669652.25999999</v>
      </c>
      <c r="F368" s="312">
        <v>1.1219654360642027E-2</v>
      </c>
    </row>
    <row r="369" spans="1:9" s="187" customFormat="1" x14ac:dyDescent="0.2">
      <c r="A369" s="187" t="s">
        <v>1566</v>
      </c>
      <c r="C369" s="311">
        <v>251</v>
      </c>
      <c r="D369" s="312">
        <v>2.4449163273655298E-3</v>
      </c>
      <c r="E369" s="311">
        <v>231871943.02000004</v>
      </c>
      <c r="F369" s="312">
        <v>8.8586717646657893E-3</v>
      </c>
    </row>
    <row r="370" spans="1:9" s="187" customFormat="1" x14ac:dyDescent="0.2">
      <c r="A370" s="187" t="s">
        <v>1567</v>
      </c>
      <c r="C370" s="311">
        <v>204</v>
      </c>
      <c r="D370" s="312">
        <v>1.9871033098907095E-3</v>
      </c>
      <c r="E370" s="311">
        <v>198614142.13000008</v>
      </c>
      <c r="F370" s="312">
        <v>7.5880568818910031E-3</v>
      </c>
    </row>
    <row r="371" spans="1:9" s="187" customFormat="1" x14ac:dyDescent="0.2">
      <c r="A371" s="187" t="s">
        <v>1568</v>
      </c>
      <c r="C371" s="311">
        <v>1247</v>
      </c>
      <c r="D371" s="312">
        <v>1.2146656016831934E-2</v>
      </c>
      <c r="E371" s="311">
        <v>1789402839.8599989</v>
      </c>
      <c r="F371" s="312">
        <v>6.8364167767004339E-2</v>
      </c>
    </row>
    <row r="372" spans="1:9" s="187" customFormat="1" ht="13.5" thickBot="1" x14ac:dyDescent="0.25">
      <c r="A372" s="162" t="s">
        <v>94</v>
      </c>
      <c r="B372" s="162"/>
      <c r="C372" s="313">
        <v>102662</v>
      </c>
      <c r="D372" s="314">
        <v>1</v>
      </c>
      <c r="E372" s="313">
        <v>26174572123.199989</v>
      </c>
      <c r="F372" s="314">
        <v>0.99999999999999967</v>
      </c>
    </row>
    <row r="373" spans="1:9" ht="13.5" thickTop="1" x14ac:dyDescent="0.2">
      <c r="A373" s="155"/>
      <c r="C373" s="305"/>
      <c r="D373" s="306"/>
      <c r="E373" s="305"/>
      <c r="F373" s="306"/>
      <c r="G373" s="307"/>
    </row>
    <row r="374" spans="1:9" x14ac:dyDescent="0.2">
      <c r="A374" s="308" t="s">
        <v>1569</v>
      </c>
      <c r="B374" s="308"/>
      <c r="C374" s="308"/>
      <c r="D374" s="308"/>
      <c r="E374" s="308"/>
      <c r="F374" s="308"/>
      <c r="G374" s="308"/>
      <c r="H374" s="308"/>
      <c r="I374" s="308"/>
    </row>
    <row r="375" spans="1:9" x14ac:dyDescent="0.2">
      <c r="A375" s="189"/>
      <c r="C375" s="315" t="s">
        <v>667</v>
      </c>
      <c r="D375" s="315" t="s">
        <v>1547</v>
      </c>
      <c r="E375" s="315" t="s">
        <v>1548</v>
      </c>
      <c r="F375" s="315" t="s">
        <v>1547</v>
      </c>
      <c r="G375" s="191"/>
    </row>
    <row r="376" spans="1:9" x14ac:dyDescent="0.2">
      <c r="A376" s="153" t="s">
        <v>1293</v>
      </c>
      <c r="C376" s="316">
        <v>83916</v>
      </c>
      <c r="D376" s="317">
        <v>0.81740079094504292</v>
      </c>
      <c r="E376" s="316">
        <v>20891097229.510166</v>
      </c>
      <c r="F376" s="317">
        <v>0.79814474640420985</v>
      </c>
      <c r="G376" s="270"/>
    </row>
    <row r="377" spans="1:9" x14ac:dyDescent="0.2">
      <c r="A377" s="153" t="s">
        <v>1570</v>
      </c>
      <c r="C377" s="316">
        <v>18746</v>
      </c>
      <c r="D377" s="317">
        <v>0.18259920905495705</v>
      </c>
      <c r="E377" s="316">
        <v>5283474893.6900015</v>
      </c>
      <c r="F377" s="317">
        <v>0.20185525359579648</v>
      </c>
      <c r="G377" s="270"/>
    </row>
    <row r="378" spans="1:9" ht="13.5" thickBot="1" x14ac:dyDescent="0.25">
      <c r="A378" s="155" t="s">
        <v>94</v>
      </c>
      <c r="B378" s="155"/>
      <c r="C378" s="318">
        <v>102662</v>
      </c>
      <c r="D378" s="319">
        <v>1</v>
      </c>
      <c r="E378" s="318">
        <v>26174572123.200001</v>
      </c>
      <c r="F378" s="319">
        <v>1.0000000000000062</v>
      </c>
      <c r="G378" s="307"/>
    </row>
    <row r="379" spans="1:9" ht="13.5" thickTop="1" x14ac:dyDescent="0.2"/>
    <row r="380" spans="1:9" x14ac:dyDescent="0.2">
      <c r="A380" s="308" t="s">
        <v>1571</v>
      </c>
      <c r="B380" s="308"/>
      <c r="C380" s="308"/>
      <c r="D380" s="308"/>
      <c r="E380" s="308"/>
      <c r="F380" s="308"/>
      <c r="G380" s="308"/>
      <c r="H380" s="308"/>
      <c r="I380" s="308"/>
    </row>
    <row r="381" spans="1:9" x14ac:dyDescent="0.2">
      <c r="A381" s="189"/>
      <c r="C381" s="315" t="s">
        <v>667</v>
      </c>
      <c r="D381" s="315" t="s">
        <v>1547</v>
      </c>
      <c r="E381" s="315" t="s">
        <v>1548</v>
      </c>
      <c r="F381" s="315" t="s">
        <v>1547</v>
      </c>
      <c r="G381" s="191"/>
    </row>
    <row r="382" spans="1:9" x14ac:dyDescent="0.2">
      <c r="A382" s="153" t="s">
        <v>1572</v>
      </c>
      <c r="C382" s="316">
        <v>19980</v>
      </c>
      <c r="D382" s="317">
        <v>0.19461923593929595</v>
      </c>
      <c r="E382" s="316">
        <v>4789029140.3099613</v>
      </c>
      <c r="F382" s="317">
        <v>0.18296494467106059</v>
      </c>
      <c r="G382" s="270"/>
    </row>
    <row r="383" spans="1:9" x14ac:dyDescent="0.2">
      <c r="A383" s="153" t="s">
        <v>1573</v>
      </c>
      <c r="C383" s="316">
        <v>82682</v>
      </c>
      <c r="D383" s="317">
        <v>0.80538076406070402</v>
      </c>
      <c r="E383" s="316">
        <v>21385542982.889977</v>
      </c>
      <c r="F383" s="317">
        <v>0.8170350553289395</v>
      </c>
      <c r="G383" s="270"/>
    </row>
    <row r="384" spans="1:9" ht="13.5" thickBot="1" x14ac:dyDescent="0.25">
      <c r="A384" s="155" t="s">
        <v>94</v>
      </c>
      <c r="B384" s="155"/>
      <c r="C384" s="318">
        <v>102662</v>
      </c>
      <c r="D384" s="319">
        <v>1</v>
      </c>
      <c r="E384" s="318">
        <v>26174572123.199936</v>
      </c>
      <c r="F384" s="319">
        <v>1</v>
      </c>
      <c r="G384" s="307"/>
    </row>
    <row r="385" spans="1:9" ht="13.5" thickTop="1" x14ac:dyDescent="0.2">
      <c r="A385" s="155"/>
      <c r="B385" s="155"/>
      <c r="C385" s="305"/>
      <c r="D385" s="307"/>
      <c r="E385" s="305"/>
      <c r="F385" s="307"/>
      <c r="G385" s="307"/>
    </row>
    <row r="386" spans="1:9" x14ac:dyDescent="0.2">
      <c r="A386" s="308" t="s">
        <v>1574</v>
      </c>
      <c r="B386" s="308"/>
      <c r="C386" s="308"/>
      <c r="D386" s="308"/>
      <c r="E386" s="308"/>
      <c r="F386" s="308"/>
      <c r="G386" s="308"/>
      <c r="H386" s="308"/>
      <c r="I386" s="308"/>
    </row>
    <row r="387" spans="1:9" x14ac:dyDescent="0.2">
      <c r="A387" s="189"/>
      <c r="C387" s="315" t="s">
        <v>667</v>
      </c>
      <c r="D387" s="315" t="s">
        <v>1547</v>
      </c>
      <c r="E387" s="315" t="s">
        <v>1548</v>
      </c>
      <c r="F387" s="315" t="s">
        <v>1547</v>
      </c>
      <c r="G387" s="191"/>
    </row>
    <row r="388" spans="1:9" x14ac:dyDescent="0.2">
      <c r="A388" s="153" t="s">
        <v>1575</v>
      </c>
      <c r="C388" s="316">
        <v>21</v>
      </c>
      <c r="D388" s="317">
        <v>2.045547524887495E-4</v>
      </c>
      <c r="E388" s="316">
        <v>4810801.18</v>
      </c>
      <c r="F388" s="317">
        <v>1.8379674584005575E-4</v>
      </c>
      <c r="G388" s="270"/>
    </row>
    <row r="389" spans="1:9" x14ac:dyDescent="0.2">
      <c r="A389" s="153" t="s">
        <v>1576</v>
      </c>
      <c r="C389" s="316">
        <v>17111</v>
      </c>
      <c r="D389" s="317">
        <v>0.16667316046833297</v>
      </c>
      <c r="E389" s="316">
        <v>4809871168.7299938</v>
      </c>
      <c r="F389" s="317">
        <v>0.18376121474271331</v>
      </c>
      <c r="G389" s="270"/>
    </row>
    <row r="390" spans="1:9" x14ac:dyDescent="0.2">
      <c r="A390" s="153" t="s">
        <v>1577</v>
      </c>
      <c r="C390" s="316">
        <v>43231</v>
      </c>
      <c r="D390" s="317">
        <v>0.42110030975433949</v>
      </c>
      <c r="E390" s="316">
        <v>10954237157.390011</v>
      </c>
      <c r="F390" s="317">
        <v>0.41850682814717916</v>
      </c>
      <c r="G390" s="270"/>
    </row>
    <row r="391" spans="1:9" x14ac:dyDescent="0.2">
      <c r="A391" s="153" t="s">
        <v>1578</v>
      </c>
      <c r="C391" s="316">
        <v>25775</v>
      </c>
      <c r="D391" s="317">
        <v>0.25106660692369132</v>
      </c>
      <c r="E391" s="316">
        <v>6771101266.8599987</v>
      </c>
      <c r="F391" s="317">
        <v>0.25869004601066192</v>
      </c>
      <c r="G391" s="270"/>
    </row>
    <row r="392" spans="1:9" x14ac:dyDescent="0.2">
      <c r="A392" s="153" t="s">
        <v>1579</v>
      </c>
      <c r="C392" s="316">
        <v>13883</v>
      </c>
      <c r="D392" s="317">
        <v>0.13523017280006233</v>
      </c>
      <c r="E392" s="316">
        <v>3141813649.1600013</v>
      </c>
      <c r="F392" s="317">
        <v>0.12003304712573444</v>
      </c>
      <c r="G392" s="270"/>
    </row>
    <row r="393" spans="1:9" x14ac:dyDescent="0.2">
      <c r="A393" s="153" t="s">
        <v>1580</v>
      </c>
      <c r="C393" s="316">
        <v>2641</v>
      </c>
      <c r="D393" s="317">
        <v>2.5725195301085114E-2</v>
      </c>
      <c r="E393" s="316">
        <v>492738079.87999976</v>
      </c>
      <c r="F393" s="317">
        <v>1.8825067227871056E-2</v>
      </c>
      <c r="G393" s="270"/>
    </row>
    <row r="394" spans="1:9" ht="13.5" thickBot="1" x14ac:dyDescent="0.25">
      <c r="A394" s="155" t="s">
        <v>94</v>
      </c>
      <c r="B394" s="155"/>
      <c r="C394" s="320">
        <v>102662</v>
      </c>
      <c r="D394" s="319">
        <v>0.99999999999999989</v>
      </c>
      <c r="E394" s="320">
        <v>26174572123.200005</v>
      </c>
      <c r="F394" s="319">
        <v>1</v>
      </c>
      <c r="G394" s="307"/>
    </row>
    <row r="395" spans="1:9" ht="13.5" thickTop="1" x14ac:dyDescent="0.2"/>
    <row r="396" spans="1:9" x14ac:dyDescent="0.2">
      <c r="A396" s="308" t="s">
        <v>1581</v>
      </c>
      <c r="B396" s="308"/>
      <c r="C396" s="308"/>
      <c r="D396" s="308"/>
      <c r="E396" s="308"/>
      <c r="F396" s="308"/>
      <c r="G396" s="308"/>
      <c r="H396" s="308"/>
      <c r="I396" s="308"/>
    </row>
    <row r="397" spans="1:9" x14ac:dyDescent="0.2">
      <c r="A397" s="189"/>
      <c r="C397" s="315" t="s">
        <v>667</v>
      </c>
      <c r="D397" s="315" t="s">
        <v>1547</v>
      </c>
      <c r="E397" s="315" t="s">
        <v>1548</v>
      </c>
      <c r="F397" s="315" t="s">
        <v>1547</v>
      </c>
      <c r="G397" s="191"/>
    </row>
    <row r="398" spans="1:9" x14ac:dyDescent="0.2">
      <c r="A398" s="153" t="s">
        <v>1582</v>
      </c>
      <c r="C398" s="316">
        <v>9552</v>
      </c>
      <c r="D398" s="317">
        <v>9.3043190274882628E-2</v>
      </c>
      <c r="E398" s="316">
        <v>2316255603.7200012</v>
      </c>
      <c r="F398" s="317">
        <v>8.8492587111556748E-2</v>
      </c>
      <c r="G398" s="191"/>
    </row>
    <row r="399" spans="1:9" x14ac:dyDescent="0.2">
      <c r="A399" s="153" t="s">
        <v>1583</v>
      </c>
      <c r="C399" s="316">
        <v>13418</v>
      </c>
      <c r="D399" s="317">
        <v>0.13070074613781146</v>
      </c>
      <c r="E399" s="316">
        <v>3146885357.3000016</v>
      </c>
      <c r="F399" s="317">
        <v>0.12022681182668651</v>
      </c>
      <c r="G399" s="270"/>
    </row>
    <row r="400" spans="1:9" x14ac:dyDescent="0.2">
      <c r="A400" s="153" t="s">
        <v>1584</v>
      </c>
      <c r="C400" s="316">
        <v>30857</v>
      </c>
      <c r="D400" s="317">
        <v>0.30056885702596869</v>
      </c>
      <c r="E400" s="316">
        <v>7742735437.3099995</v>
      </c>
      <c r="F400" s="317">
        <v>0.29581134701518863</v>
      </c>
      <c r="G400" s="270"/>
    </row>
    <row r="401" spans="1:9" x14ac:dyDescent="0.2">
      <c r="A401" s="153" t="s">
        <v>1585</v>
      </c>
      <c r="C401" s="316">
        <v>27434</v>
      </c>
      <c r="D401" s="317">
        <v>0.26722643237030252</v>
      </c>
      <c r="E401" s="316">
        <v>7489401405.3200006</v>
      </c>
      <c r="F401" s="317">
        <v>0.28613271575437599</v>
      </c>
      <c r="G401" s="270"/>
    </row>
    <row r="402" spans="1:9" x14ac:dyDescent="0.2">
      <c r="A402" s="153" t="s">
        <v>1586</v>
      </c>
      <c r="C402" s="316">
        <v>9644</v>
      </c>
      <c r="D402" s="317">
        <v>9.3939334904833333E-2</v>
      </c>
      <c r="E402" s="316">
        <v>2721410496.7200041</v>
      </c>
      <c r="F402" s="317">
        <v>0.10397153710519928</v>
      </c>
      <c r="G402" s="270"/>
    </row>
    <row r="403" spans="1:9" x14ac:dyDescent="0.2">
      <c r="A403" s="153" t="s">
        <v>1587</v>
      </c>
      <c r="C403" s="316">
        <v>3903</v>
      </c>
      <c r="D403" s="317">
        <v>3.801796185540901E-2</v>
      </c>
      <c r="E403" s="316">
        <v>909120533.83999991</v>
      </c>
      <c r="F403" s="317">
        <v>3.4732966390468516E-2</v>
      </c>
      <c r="G403" s="270"/>
    </row>
    <row r="404" spans="1:9" x14ac:dyDescent="0.2">
      <c r="A404" s="153" t="s">
        <v>1588</v>
      </c>
      <c r="C404" s="316">
        <v>2878</v>
      </c>
      <c r="D404" s="317">
        <v>2.8033741793458144E-2</v>
      </c>
      <c r="E404" s="316">
        <v>728322372.31999993</v>
      </c>
      <c r="F404" s="317">
        <v>2.7825569369076587E-2</v>
      </c>
      <c r="G404" s="270"/>
    </row>
    <row r="405" spans="1:9" x14ac:dyDescent="0.2">
      <c r="A405" s="153" t="s">
        <v>1589</v>
      </c>
      <c r="C405" s="316">
        <v>3517</v>
      </c>
      <c r="D405" s="317">
        <v>3.4258050690615806E-2</v>
      </c>
      <c r="E405" s="316">
        <v>811212287.05000043</v>
      </c>
      <c r="F405" s="317">
        <v>3.0992380056175859E-2</v>
      </c>
      <c r="G405" s="270"/>
    </row>
    <row r="406" spans="1:9" x14ac:dyDescent="0.2">
      <c r="A406" s="153" t="s">
        <v>1590</v>
      </c>
      <c r="C406" s="316">
        <v>1459</v>
      </c>
      <c r="D406" s="317">
        <v>1.4211684946718357E-2</v>
      </c>
      <c r="E406" s="316">
        <v>309228629.62</v>
      </c>
      <c r="F406" s="317">
        <v>1.181408537127196E-2</v>
      </c>
      <c r="G406" s="270"/>
    </row>
    <row r="407" spans="1:9" ht="13.5" thickBot="1" x14ac:dyDescent="0.25">
      <c r="A407" s="155" t="s">
        <v>94</v>
      </c>
      <c r="B407" s="155"/>
      <c r="C407" s="320">
        <v>102662</v>
      </c>
      <c r="D407" s="319">
        <v>0.99999999999999989</v>
      </c>
      <c r="E407" s="320">
        <v>26174572123.200005</v>
      </c>
      <c r="F407" s="319">
        <v>1</v>
      </c>
      <c r="G407" s="307"/>
    </row>
    <row r="408" spans="1:9" ht="9" customHeight="1" thickTop="1" x14ac:dyDescent="0.2"/>
    <row r="409" spans="1:9" x14ac:dyDescent="0.2">
      <c r="A409" s="308" t="s">
        <v>1591</v>
      </c>
      <c r="B409" s="308"/>
      <c r="C409" s="308"/>
      <c r="D409" s="308"/>
      <c r="E409" s="308"/>
      <c r="F409" s="308"/>
      <c r="G409" s="308"/>
      <c r="H409" s="308"/>
      <c r="I409" s="308"/>
    </row>
    <row r="410" spans="1:9" x14ac:dyDescent="0.2">
      <c r="A410" s="161"/>
      <c r="B410" s="187"/>
      <c r="C410" s="310" t="s">
        <v>667</v>
      </c>
      <c r="D410" s="310" t="s">
        <v>1547</v>
      </c>
      <c r="E410" s="310" t="s">
        <v>1548</v>
      </c>
      <c r="F410" s="310" t="s">
        <v>1547</v>
      </c>
      <c r="G410" s="321"/>
      <c r="H410" s="187"/>
    </row>
    <row r="411" spans="1:9" x14ac:dyDescent="0.2">
      <c r="A411" s="243" t="s">
        <v>1592</v>
      </c>
      <c r="B411" s="187"/>
      <c r="C411" s="311">
        <v>15824</v>
      </c>
      <c r="D411" s="312">
        <v>0.15413687635152248</v>
      </c>
      <c r="E411" s="311">
        <v>3286766114.2299967</v>
      </c>
      <c r="F411" s="312">
        <v>0.12557095866781143</v>
      </c>
      <c r="G411" s="322"/>
      <c r="H411" s="187"/>
    </row>
    <row r="412" spans="1:9" x14ac:dyDescent="0.2">
      <c r="A412" s="243" t="s">
        <v>1593</v>
      </c>
      <c r="B412" s="187"/>
      <c r="C412" s="311">
        <v>70317</v>
      </c>
      <c r="D412" s="312">
        <v>0.68493697765482842</v>
      </c>
      <c r="E412" s="311">
        <v>18836280248.049995</v>
      </c>
      <c r="F412" s="312">
        <v>0.71964042657088312</v>
      </c>
      <c r="G412" s="322"/>
      <c r="H412" s="187"/>
    </row>
    <row r="413" spans="1:9" x14ac:dyDescent="0.2">
      <c r="A413" s="187" t="s">
        <v>1594</v>
      </c>
      <c r="B413" s="187"/>
      <c r="C413" s="311">
        <v>6691</v>
      </c>
      <c r="D413" s="312">
        <v>6.5175040423915379E-2</v>
      </c>
      <c r="E413" s="311">
        <v>1550905024.7300029</v>
      </c>
      <c r="F413" s="312">
        <v>5.9252354438884915E-2</v>
      </c>
      <c r="G413" s="322"/>
      <c r="H413" s="187"/>
    </row>
    <row r="414" spans="1:9" x14ac:dyDescent="0.2">
      <c r="A414" s="187" t="s">
        <v>92</v>
      </c>
      <c r="B414" s="187"/>
      <c r="C414" s="311">
        <v>260</v>
      </c>
      <c r="D414" s="312">
        <v>2.532582649860708E-3</v>
      </c>
      <c r="E414" s="311">
        <v>41582413.020000003</v>
      </c>
      <c r="F414" s="312">
        <v>1.5886568393277828E-3</v>
      </c>
      <c r="G414" s="322"/>
      <c r="H414" s="187"/>
    </row>
    <row r="415" spans="1:9" x14ac:dyDescent="0.2">
      <c r="A415" s="187" t="s">
        <v>1595</v>
      </c>
      <c r="B415" s="187"/>
      <c r="C415" s="311">
        <v>5521</v>
      </c>
      <c r="D415" s="312">
        <v>5.3778418499542187E-2</v>
      </c>
      <c r="E415" s="311">
        <v>1454782179.2900057</v>
      </c>
      <c r="F415" s="312">
        <v>5.5579979395367081E-2</v>
      </c>
      <c r="G415" s="322"/>
      <c r="H415" s="187"/>
    </row>
    <row r="416" spans="1:9" x14ac:dyDescent="0.2">
      <c r="A416" s="187" t="s">
        <v>1596</v>
      </c>
      <c r="B416" s="187"/>
      <c r="C416" s="311">
        <v>4049</v>
      </c>
      <c r="D416" s="312">
        <v>3.9440104420330795E-2</v>
      </c>
      <c r="E416" s="311">
        <v>1004256143.8800004</v>
      </c>
      <c r="F416" s="312">
        <v>3.8367624087725635E-2</v>
      </c>
      <c r="G416" s="322"/>
      <c r="H416" s="187"/>
    </row>
    <row r="417" spans="1:9" ht="13.5" thickBot="1" x14ac:dyDescent="0.25">
      <c r="A417" s="162" t="s">
        <v>94</v>
      </c>
      <c r="B417" s="162"/>
      <c r="C417" s="313">
        <v>102662</v>
      </c>
      <c r="D417" s="314">
        <v>1</v>
      </c>
      <c r="E417" s="313">
        <v>26174572123.200001</v>
      </c>
      <c r="F417" s="314">
        <v>0.99999999999999989</v>
      </c>
      <c r="G417" s="323"/>
      <c r="H417" s="187"/>
    </row>
    <row r="418" spans="1:9" ht="7.5" customHeight="1" thickTop="1" x14ac:dyDescent="0.2"/>
    <row r="419" spans="1:9" x14ac:dyDescent="0.2">
      <c r="A419" s="308" t="s">
        <v>1597</v>
      </c>
      <c r="B419" s="308"/>
      <c r="C419" s="308"/>
      <c r="D419" s="308"/>
      <c r="E419" s="308"/>
      <c r="F419" s="308"/>
      <c r="G419" s="308"/>
      <c r="H419" s="308"/>
      <c r="I419" s="308"/>
    </row>
    <row r="420" spans="1:9" ht="15.75" customHeight="1" x14ac:dyDescent="0.2">
      <c r="A420" s="153" t="s">
        <v>1598</v>
      </c>
    </row>
    <row r="421" spans="1:9" ht="9.75" customHeight="1" x14ac:dyDescent="0.2"/>
    <row r="422" spans="1:9" x14ac:dyDescent="0.2">
      <c r="A422" s="155" t="s">
        <v>1599</v>
      </c>
    </row>
    <row r="423" spans="1:9" x14ac:dyDescent="0.2">
      <c r="A423" s="155" t="s">
        <v>1600</v>
      </c>
    </row>
    <row r="424" spans="1:9" s="187" customFormat="1" x14ac:dyDescent="0.2">
      <c r="A424" s="243" t="s">
        <v>1601</v>
      </c>
      <c r="B424" s="153"/>
      <c r="C424" s="315" t="s">
        <v>1602</v>
      </c>
      <c r="D424" s="315" t="s">
        <v>1603</v>
      </c>
      <c r="E424" s="315" t="s">
        <v>1604</v>
      </c>
      <c r="F424" s="315" t="s">
        <v>1605</v>
      </c>
      <c r="G424" s="315" t="s">
        <v>1606</v>
      </c>
      <c r="H424" s="315" t="s">
        <v>92</v>
      </c>
      <c r="I424" s="315" t="s">
        <v>94</v>
      </c>
    </row>
    <row r="425" spans="1:9" x14ac:dyDescent="0.2">
      <c r="A425" s="153" t="s">
        <v>1607</v>
      </c>
      <c r="C425" s="324">
        <v>265531907.06999999</v>
      </c>
      <c r="D425" s="324">
        <v>57575367.759999998</v>
      </c>
      <c r="E425" s="324">
        <v>563514718.24000001</v>
      </c>
      <c r="F425" s="324">
        <v>31091450.010000002</v>
      </c>
      <c r="G425" s="324">
        <v>15233486.640000001</v>
      </c>
      <c r="H425" s="324">
        <v>0</v>
      </c>
      <c r="I425" s="324">
        <v>932946929.71999991</v>
      </c>
    </row>
    <row r="426" spans="1:9" x14ac:dyDescent="0.2">
      <c r="A426" s="153" t="s">
        <v>1608</v>
      </c>
      <c r="C426" s="324">
        <v>545319969.38999999</v>
      </c>
      <c r="D426" s="324">
        <v>116993034.95</v>
      </c>
      <c r="E426" s="324">
        <v>1144431227.0699999</v>
      </c>
      <c r="F426" s="324">
        <v>47412671.799999997</v>
      </c>
      <c r="G426" s="324">
        <v>38143557.25</v>
      </c>
      <c r="H426" s="324">
        <v>0</v>
      </c>
      <c r="I426" s="324">
        <v>1892300460.4599998</v>
      </c>
    </row>
    <row r="427" spans="1:9" x14ac:dyDescent="0.2">
      <c r="A427" s="153" t="s">
        <v>1609</v>
      </c>
      <c r="C427" s="324">
        <v>1092659174.8199999</v>
      </c>
      <c r="D427" s="324">
        <v>235436434.53999999</v>
      </c>
      <c r="E427" s="324">
        <v>2488918850.6799998</v>
      </c>
      <c r="F427" s="324">
        <v>93643064.640000001</v>
      </c>
      <c r="G427" s="324">
        <v>76650656.6199999</v>
      </c>
      <c r="H427" s="324">
        <v>0</v>
      </c>
      <c r="I427" s="324">
        <v>3987308181.2999997</v>
      </c>
    </row>
    <row r="428" spans="1:9" x14ac:dyDescent="0.2">
      <c r="A428" s="153" t="s">
        <v>1610</v>
      </c>
      <c r="C428" s="324">
        <v>1235296974.28</v>
      </c>
      <c r="D428" s="324">
        <v>424804911.06999898</v>
      </c>
      <c r="E428" s="324">
        <v>4418136161.97999</v>
      </c>
      <c r="F428" s="324">
        <v>176669405.91999999</v>
      </c>
      <c r="G428" s="324">
        <v>191611914.00999999</v>
      </c>
      <c r="H428" s="324">
        <v>0</v>
      </c>
      <c r="I428" s="324">
        <v>6446519367.2599888</v>
      </c>
    </row>
    <row r="429" spans="1:9" x14ac:dyDescent="0.2">
      <c r="A429" s="153" t="s">
        <v>1611</v>
      </c>
      <c r="C429" s="324">
        <v>432015412.52999997</v>
      </c>
      <c r="D429" s="324">
        <v>333922043.26999998</v>
      </c>
      <c r="E429" s="324">
        <v>2100398929.45</v>
      </c>
      <c r="F429" s="324">
        <v>139687585.63999999</v>
      </c>
      <c r="G429" s="324">
        <v>145628886.38</v>
      </c>
      <c r="H429" s="324">
        <v>0</v>
      </c>
      <c r="I429" s="324">
        <v>3151652857.27</v>
      </c>
    </row>
    <row r="430" spans="1:9" x14ac:dyDescent="0.2">
      <c r="A430" s="153" t="s">
        <v>1612</v>
      </c>
      <c r="C430" s="324">
        <v>384520410.37</v>
      </c>
      <c r="D430" s="324">
        <v>393162012.049999</v>
      </c>
      <c r="E430" s="324">
        <v>1614072796.8</v>
      </c>
      <c r="F430" s="324">
        <v>206670903.03999999</v>
      </c>
      <c r="G430" s="324">
        <v>162954540.30000001</v>
      </c>
      <c r="H430" s="324">
        <v>0</v>
      </c>
      <c r="I430" s="324">
        <v>2761380662.559999</v>
      </c>
    </row>
    <row r="431" spans="1:9" x14ac:dyDescent="0.2">
      <c r="A431" s="153" t="s">
        <v>1613</v>
      </c>
      <c r="B431" s="155"/>
      <c r="C431" s="324">
        <v>259356875.5</v>
      </c>
      <c r="D431" s="324">
        <v>476868898.89999902</v>
      </c>
      <c r="E431" s="324">
        <v>1292495340.1000099</v>
      </c>
      <c r="F431" s="324">
        <v>342013940.81</v>
      </c>
      <c r="G431" s="324">
        <v>166936996.91999999</v>
      </c>
      <c r="H431" s="324">
        <v>0</v>
      </c>
      <c r="I431" s="324">
        <v>2537672052.2300091</v>
      </c>
    </row>
    <row r="432" spans="1:9" x14ac:dyDescent="0.2">
      <c r="A432" s="153" t="s">
        <v>1614</v>
      </c>
      <c r="C432" s="324">
        <v>101519606.91</v>
      </c>
      <c r="D432" s="324">
        <v>644969795.51999998</v>
      </c>
      <c r="E432" s="324">
        <v>904843686.90000105</v>
      </c>
      <c r="F432" s="324">
        <v>454485023.29000098</v>
      </c>
      <c r="G432" s="324">
        <v>244757213.84</v>
      </c>
      <c r="H432" s="324">
        <v>0</v>
      </c>
      <c r="I432" s="324">
        <v>2350575326.4600019</v>
      </c>
    </row>
    <row r="433" spans="1:9" x14ac:dyDescent="0.2">
      <c r="A433" s="153" t="s">
        <v>1615</v>
      </c>
      <c r="C433" s="324">
        <v>12968348.34</v>
      </c>
      <c r="D433" s="324">
        <v>728955340.700001</v>
      </c>
      <c r="E433" s="324">
        <v>210976406.16</v>
      </c>
      <c r="F433" s="324">
        <v>216559623.99000001</v>
      </c>
      <c r="G433" s="324">
        <v>149238825.65000001</v>
      </c>
      <c r="H433" s="324">
        <v>0</v>
      </c>
      <c r="I433" s="324">
        <v>1318698544.8400011</v>
      </c>
    </row>
    <row r="434" spans="1:9" x14ac:dyDescent="0.2">
      <c r="A434" s="153" t="s">
        <v>1616</v>
      </c>
      <c r="C434" s="324">
        <v>2898857.06</v>
      </c>
      <c r="D434" s="324">
        <v>426298031.67000002</v>
      </c>
      <c r="E434" s="324">
        <v>54761428.079999998</v>
      </c>
      <c r="F434" s="324">
        <v>12599360.32</v>
      </c>
      <c r="G434" s="324">
        <v>94552345.070000097</v>
      </c>
      <c r="H434" s="324">
        <v>0</v>
      </c>
      <c r="I434" s="324">
        <v>591110022.20000005</v>
      </c>
    </row>
    <row r="435" spans="1:9" x14ac:dyDescent="0.2">
      <c r="A435" s="153" t="s">
        <v>1617</v>
      </c>
      <c r="C435" s="325">
        <v>210753.71</v>
      </c>
      <c r="D435" s="325">
        <v>46153130.600000001</v>
      </c>
      <c r="E435" s="325">
        <v>25997263.719999999</v>
      </c>
      <c r="F435" s="325">
        <v>455774.93</v>
      </c>
      <c r="G435" s="325">
        <v>14897896.050000001</v>
      </c>
      <c r="H435" s="325">
        <v>0</v>
      </c>
      <c r="I435" s="325">
        <v>87714819.010000005</v>
      </c>
    </row>
    <row r="436" spans="1:9" x14ac:dyDescent="0.2">
      <c r="A436" s="153" t="s">
        <v>94</v>
      </c>
      <c r="C436" s="264">
        <v>4332298289.9800005</v>
      </c>
      <c r="D436" s="264">
        <v>3885139001.0299983</v>
      </c>
      <c r="E436" s="264">
        <v>14818546809.18</v>
      </c>
      <c r="F436" s="264">
        <v>1721288804.3900008</v>
      </c>
      <c r="G436" s="264">
        <v>1300606318.73</v>
      </c>
      <c r="H436" s="264">
        <v>0</v>
      </c>
      <c r="I436" s="264">
        <v>26057879223.309998</v>
      </c>
    </row>
    <row r="437" spans="1:9" x14ac:dyDescent="0.2">
      <c r="C437" s="264"/>
      <c r="D437" s="264"/>
      <c r="E437" s="264"/>
      <c r="F437" s="264"/>
      <c r="G437" s="264"/>
      <c r="H437" s="264"/>
      <c r="I437" s="264"/>
    </row>
    <row r="438" spans="1:9" x14ac:dyDescent="0.2">
      <c r="C438" s="264"/>
      <c r="D438" s="264"/>
      <c r="E438" s="264"/>
      <c r="F438" s="264"/>
      <c r="G438" s="264"/>
      <c r="H438" s="264"/>
      <c r="I438" s="264"/>
    </row>
    <row r="439" spans="1:9" x14ac:dyDescent="0.2">
      <c r="C439" s="264"/>
      <c r="D439" s="264"/>
      <c r="E439" s="264"/>
      <c r="F439" s="264"/>
      <c r="G439" s="264"/>
      <c r="H439" s="264"/>
      <c r="I439" s="264"/>
    </row>
    <row r="440" spans="1:9" x14ac:dyDescent="0.2">
      <c r="A440" s="155" t="s">
        <v>1599</v>
      </c>
      <c r="C440" s="264"/>
      <c r="D440" s="264"/>
      <c r="E440" s="264"/>
      <c r="F440" s="264"/>
      <c r="G440" s="264"/>
      <c r="H440" s="264"/>
      <c r="I440" s="264"/>
    </row>
    <row r="441" spans="1:9" x14ac:dyDescent="0.2">
      <c r="A441" s="155" t="s">
        <v>1618</v>
      </c>
    </row>
    <row r="442" spans="1:9" s="187" customFormat="1" x14ac:dyDescent="0.2">
      <c r="A442" s="243" t="s">
        <v>1601</v>
      </c>
      <c r="B442" s="153"/>
      <c r="C442" s="315" t="s">
        <v>1602</v>
      </c>
      <c r="D442" s="315" t="s">
        <v>1603</v>
      </c>
      <c r="E442" s="315" t="s">
        <v>1604</v>
      </c>
      <c r="F442" s="315" t="s">
        <v>1605</v>
      </c>
      <c r="G442" s="315" t="s">
        <v>1606</v>
      </c>
      <c r="H442" s="315" t="s">
        <v>92</v>
      </c>
      <c r="I442" s="315" t="s">
        <v>94</v>
      </c>
    </row>
    <row r="443" spans="1:9" x14ac:dyDescent="0.2">
      <c r="A443" s="153" t="s">
        <v>1607</v>
      </c>
      <c r="C443" s="324">
        <v>0</v>
      </c>
      <c r="D443" s="324">
        <v>96172.32</v>
      </c>
      <c r="E443" s="324">
        <v>255789.87</v>
      </c>
      <c r="F443" s="324">
        <v>0</v>
      </c>
      <c r="G443" s="324">
        <v>0</v>
      </c>
      <c r="H443" s="324">
        <v>0</v>
      </c>
      <c r="I443" s="264">
        <v>351962.19</v>
      </c>
    </row>
    <row r="444" spans="1:9" x14ac:dyDescent="0.2">
      <c r="A444" s="153" t="s">
        <v>1608</v>
      </c>
      <c r="C444" s="324">
        <v>914859.68</v>
      </c>
      <c r="D444" s="324">
        <v>294634.57</v>
      </c>
      <c r="E444" s="324">
        <v>710251.83</v>
      </c>
      <c r="F444" s="324">
        <v>32170.06</v>
      </c>
      <c r="G444" s="324">
        <v>0</v>
      </c>
      <c r="H444" s="324">
        <v>0</v>
      </c>
      <c r="I444" s="264">
        <v>1951916.1400000001</v>
      </c>
    </row>
    <row r="445" spans="1:9" x14ac:dyDescent="0.2">
      <c r="A445" s="153" t="s">
        <v>1609</v>
      </c>
      <c r="C445" s="324">
        <v>2030373.79</v>
      </c>
      <c r="D445" s="324">
        <v>461513.61</v>
      </c>
      <c r="E445" s="324">
        <v>3211194.62</v>
      </c>
      <c r="F445" s="324">
        <v>106291.54</v>
      </c>
      <c r="G445" s="324">
        <v>91782.09</v>
      </c>
      <c r="H445" s="324">
        <v>0</v>
      </c>
      <c r="I445" s="264">
        <v>5901155.6499999994</v>
      </c>
    </row>
    <row r="446" spans="1:9" x14ac:dyDescent="0.2">
      <c r="A446" s="153" t="s">
        <v>1610</v>
      </c>
      <c r="C446" s="324">
        <v>1621298.74</v>
      </c>
      <c r="D446" s="324">
        <v>1828203.23</v>
      </c>
      <c r="E446" s="324">
        <v>8902982.2899999991</v>
      </c>
      <c r="F446" s="324">
        <v>462502.18</v>
      </c>
      <c r="G446" s="324">
        <v>1153540.99</v>
      </c>
      <c r="H446" s="324">
        <v>0</v>
      </c>
      <c r="I446" s="264">
        <v>13968527.429999998</v>
      </c>
    </row>
    <row r="447" spans="1:9" x14ac:dyDescent="0.2">
      <c r="A447" s="153" t="s">
        <v>1611</v>
      </c>
      <c r="C447" s="324">
        <v>578145.97</v>
      </c>
      <c r="D447" s="324">
        <v>964150.73</v>
      </c>
      <c r="E447" s="324">
        <v>3823965.83</v>
      </c>
      <c r="F447" s="324">
        <v>174139</v>
      </c>
      <c r="G447" s="324">
        <v>263676.43</v>
      </c>
      <c r="H447" s="324">
        <v>0</v>
      </c>
      <c r="I447" s="264">
        <v>5804077.96</v>
      </c>
    </row>
    <row r="448" spans="1:9" x14ac:dyDescent="0.2">
      <c r="A448" s="153" t="s">
        <v>1612</v>
      </c>
      <c r="C448" s="324">
        <v>1411997.62</v>
      </c>
      <c r="D448" s="324">
        <v>994965.84</v>
      </c>
      <c r="E448" s="324">
        <v>2842701.8</v>
      </c>
      <c r="F448" s="324">
        <v>766119.76</v>
      </c>
      <c r="G448" s="324">
        <v>579622.51</v>
      </c>
      <c r="H448" s="324">
        <v>0</v>
      </c>
      <c r="I448" s="264">
        <v>6595407.5299999993</v>
      </c>
    </row>
    <row r="449" spans="1:9" x14ac:dyDescent="0.2">
      <c r="A449" s="153" t="s">
        <v>1613</v>
      </c>
      <c r="B449" s="155"/>
      <c r="C449" s="324">
        <v>0</v>
      </c>
      <c r="D449" s="324">
        <v>1473960.86</v>
      </c>
      <c r="E449" s="324">
        <v>2800585.54</v>
      </c>
      <c r="F449" s="324">
        <v>1024334.45</v>
      </c>
      <c r="G449" s="324">
        <v>753978.85</v>
      </c>
      <c r="H449" s="324">
        <v>0</v>
      </c>
      <c r="I449" s="264">
        <v>6052859.7000000002</v>
      </c>
    </row>
    <row r="450" spans="1:9" x14ac:dyDescent="0.2">
      <c r="A450" s="153" t="s">
        <v>1614</v>
      </c>
      <c r="C450" s="324">
        <v>115186.48</v>
      </c>
      <c r="D450" s="324">
        <v>2311345.91</v>
      </c>
      <c r="E450" s="324">
        <v>1265268.6399999999</v>
      </c>
      <c r="F450" s="324">
        <v>1146590.75</v>
      </c>
      <c r="G450" s="324">
        <v>479300.37</v>
      </c>
      <c r="H450" s="324">
        <v>0</v>
      </c>
      <c r="I450" s="264">
        <v>5317692.1500000004</v>
      </c>
    </row>
    <row r="451" spans="1:9" x14ac:dyDescent="0.2">
      <c r="A451" s="153" t="s">
        <v>1615</v>
      </c>
      <c r="C451" s="324">
        <v>0</v>
      </c>
      <c r="D451" s="324">
        <v>1155645.1299999999</v>
      </c>
      <c r="E451" s="324">
        <v>313157.14</v>
      </c>
      <c r="F451" s="324">
        <v>786243.91</v>
      </c>
      <c r="G451" s="324">
        <v>359698.89</v>
      </c>
      <c r="H451" s="324">
        <v>0</v>
      </c>
      <c r="I451" s="264">
        <v>2614745.0700000003</v>
      </c>
    </row>
    <row r="452" spans="1:9" x14ac:dyDescent="0.2">
      <c r="A452" s="153" t="s">
        <v>1616</v>
      </c>
      <c r="C452" s="324">
        <v>0</v>
      </c>
      <c r="D452" s="324">
        <v>1356808.97</v>
      </c>
      <c r="E452" s="324">
        <v>0</v>
      </c>
      <c r="F452" s="324">
        <v>208019.66</v>
      </c>
      <c r="G452" s="324">
        <v>857730.05</v>
      </c>
      <c r="H452" s="324">
        <v>0</v>
      </c>
      <c r="I452" s="264">
        <v>2422558.6799999997</v>
      </c>
    </row>
    <row r="453" spans="1:9" x14ac:dyDescent="0.2">
      <c r="A453" s="153" t="s">
        <v>1617</v>
      </c>
      <c r="C453" s="325">
        <v>0</v>
      </c>
      <c r="D453" s="325">
        <v>1436957.08</v>
      </c>
      <c r="E453" s="325">
        <v>400903.63</v>
      </c>
      <c r="F453" s="325">
        <v>0</v>
      </c>
      <c r="G453" s="325">
        <v>235776.15</v>
      </c>
      <c r="H453" s="325">
        <v>0</v>
      </c>
      <c r="I453" s="325">
        <v>2073636.8599999999</v>
      </c>
    </row>
    <row r="454" spans="1:9" x14ac:dyDescent="0.2">
      <c r="A454" s="153" t="s">
        <v>94</v>
      </c>
      <c r="C454" s="264">
        <v>6671862.2800000003</v>
      </c>
      <c r="D454" s="264">
        <v>12374358.25</v>
      </c>
      <c r="E454" s="264">
        <v>24526801.189999998</v>
      </c>
      <c r="F454" s="264">
        <v>4706411.3100000005</v>
      </c>
      <c r="G454" s="264">
        <v>4775106.330000001</v>
      </c>
      <c r="H454" s="264">
        <v>0</v>
      </c>
      <c r="I454" s="264">
        <v>53054539.359999999</v>
      </c>
    </row>
    <row r="455" spans="1:9" x14ac:dyDescent="0.2">
      <c r="C455" s="264"/>
      <c r="D455" s="264"/>
      <c r="E455" s="264"/>
      <c r="F455" s="264"/>
      <c r="G455" s="264"/>
      <c r="H455" s="264"/>
      <c r="I455" s="264"/>
    </row>
    <row r="456" spans="1:9" x14ac:dyDescent="0.2">
      <c r="A456" s="155" t="s">
        <v>1599</v>
      </c>
      <c r="C456" s="264"/>
      <c r="D456" s="264"/>
      <c r="E456" s="264"/>
      <c r="F456" s="264"/>
      <c r="G456" s="264"/>
      <c r="H456" s="264"/>
      <c r="I456" s="264"/>
    </row>
    <row r="457" spans="1:9" x14ac:dyDescent="0.2">
      <c r="A457" s="155" t="s">
        <v>1619</v>
      </c>
    </row>
    <row r="458" spans="1:9" s="187" customFormat="1" x14ac:dyDescent="0.2">
      <c r="A458" s="243" t="s">
        <v>1601</v>
      </c>
      <c r="B458" s="153"/>
      <c r="C458" s="315" t="s">
        <v>1602</v>
      </c>
      <c r="D458" s="315" t="s">
        <v>1603</v>
      </c>
      <c r="E458" s="315" t="s">
        <v>1604</v>
      </c>
      <c r="F458" s="315" t="s">
        <v>1605</v>
      </c>
      <c r="G458" s="315" t="s">
        <v>1606</v>
      </c>
      <c r="H458" s="315" t="s">
        <v>92</v>
      </c>
      <c r="I458" s="315" t="s">
        <v>94</v>
      </c>
    </row>
    <row r="459" spans="1:9" x14ac:dyDescent="0.2">
      <c r="A459" s="153" t="s">
        <v>1607</v>
      </c>
      <c r="C459" s="324">
        <v>0</v>
      </c>
      <c r="D459" s="324">
        <v>0</v>
      </c>
      <c r="E459" s="324">
        <v>64592.31</v>
      </c>
      <c r="F459" s="324">
        <v>0</v>
      </c>
      <c r="G459" s="324">
        <v>0</v>
      </c>
      <c r="H459" s="324">
        <v>0</v>
      </c>
      <c r="I459" s="264">
        <v>64592.31</v>
      </c>
    </row>
    <row r="460" spans="1:9" x14ac:dyDescent="0.2">
      <c r="A460" s="153" t="s">
        <v>1608</v>
      </c>
      <c r="C460" s="324">
        <v>0</v>
      </c>
      <c r="D460" s="324">
        <v>0</v>
      </c>
      <c r="E460" s="324">
        <v>263142.12</v>
      </c>
      <c r="F460" s="324">
        <v>0</v>
      </c>
      <c r="G460" s="324">
        <v>0</v>
      </c>
      <c r="H460" s="324">
        <v>0</v>
      </c>
      <c r="I460" s="264">
        <v>263142.12</v>
      </c>
    </row>
    <row r="461" spans="1:9" x14ac:dyDescent="0.2">
      <c r="A461" s="153" t="s">
        <v>1609</v>
      </c>
      <c r="C461" s="324">
        <v>229278.98</v>
      </c>
      <c r="D461" s="324">
        <v>340107.94</v>
      </c>
      <c r="E461" s="324">
        <v>228443.39</v>
      </c>
      <c r="F461" s="324">
        <v>0</v>
      </c>
      <c r="G461" s="324">
        <v>0</v>
      </c>
      <c r="H461" s="324">
        <v>0</v>
      </c>
      <c r="I461" s="264">
        <v>797830.31</v>
      </c>
    </row>
    <row r="462" spans="1:9" x14ac:dyDescent="0.2">
      <c r="A462" s="153" t="s">
        <v>1610</v>
      </c>
      <c r="C462" s="324">
        <v>167793.02</v>
      </c>
      <c r="D462" s="324">
        <v>677957.63</v>
      </c>
      <c r="E462" s="324">
        <v>1205982.92</v>
      </c>
      <c r="F462" s="324">
        <v>0</v>
      </c>
      <c r="G462" s="324">
        <v>0</v>
      </c>
      <c r="H462" s="324">
        <v>0</v>
      </c>
      <c r="I462" s="264">
        <v>2051733.5699999998</v>
      </c>
    </row>
    <row r="463" spans="1:9" x14ac:dyDescent="0.2">
      <c r="A463" s="153" t="s">
        <v>1611</v>
      </c>
      <c r="C463" s="324">
        <v>0</v>
      </c>
      <c r="D463" s="324">
        <v>478866.82</v>
      </c>
      <c r="E463" s="324">
        <v>1967180.99</v>
      </c>
      <c r="F463" s="324">
        <v>113090.31</v>
      </c>
      <c r="G463" s="324">
        <v>305474.8</v>
      </c>
      <c r="H463" s="324">
        <v>0</v>
      </c>
      <c r="I463" s="264">
        <v>2864612.92</v>
      </c>
    </row>
    <row r="464" spans="1:9" x14ac:dyDescent="0.2">
      <c r="A464" s="153" t="s">
        <v>1612</v>
      </c>
      <c r="C464" s="324">
        <v>302749.65000000002</v>
      </c>
      <c r="D464" s="324">
        <v>771807.92</v>
      </c>
      <c r="E464" s="324">
        <v>2418500.7200000002</v>
      </c>
      <c r="F464" s="324">
        <v>0</v>
      </c>
      <c r="G464" s="324">
        <v>260118.17</v>
      </c>
      <c r="H464" s="324">
        <v>0</v>
      </c>
      <c r="I464" s="264">
        <v>3753176.46</v>
      </c>
    </row>
    <row r="465" spans="1:9" x14ac:dyDescent="0.2">
      <c r="A465" s="153" t="s">
        <v>1613</v>
      </c>
      <c r="B465" s="155"/>
      <c r="C465" s="324">
        <v>363262.48</v>
      </c>
      <c r="D465" s="324">
        <v>175397.25</v>
      </c>
      <c r="E465" s="324">
        <v>166657.79</v>
      </c>
      <c r="F465" s="324">
        <v>438072.26</v>
      </c>
      <c r="G465" s="324">
        <v>0</v>
      </c>
      <c r="H465" s="324">
        <v>0</v>
      </c>
      <c r="I465" s="264">
        <v>1143389.78</v>
      </c>
    </row>
    <row r="466" spans="1:9" x14ac:dyDescent="0.2">
      <c r="A466" s="153" t="s">
        <v>1614</v>
      </c>
      <c r="C466" s="324">
        <v>134976.19</v>
      </c>
      <c r="D466" s="324">
        <v>539720.19999999995</v>
      </c>
      <c r="E466" s="324">
        <v>527372.14</v>
      </c>
      <c r="F466" s="324">
        <v>1211513.26</v>
      </c>
      <c r="G466" s="324">
        <v>223773.04</v>
      </c>
      <c r="H466" s="324">
        <v>0</v>
      </c>
      <c r="I466" s="264">
        <v>2637354.83</v>
      </c>
    </row>
    <row r="467" spans="1:9" x14ac:dyDescent="0.2">
      <c r="A467" s="153" t="s">
        <v>1615</v>
      </c>
      <c r="C467" s="324">
        <v>0</v>
      </c>
      <c r="D467" s="324">
        <v>2119035.2999999998</v>
      </c>
      <c r="E467" s="324">
        <v>662069.76000000001</v>
      </c>
      <c r="F467" s="324">
        <v>1265422.1399999999</v>
      </c>
      <c r="G467" s="324">
        <v>169595.62</v>
      </c>
      <c r="H467" s="324">
        <v>0</v>
      </c>
      <c r="I467" s="264">
        <v>4216122.8199999994</v>
      </c>
    </row>
    <row r="468" spans="1:9" x14ac:dyDescent="0.2">
      <c r="A468" s="153" t="s">
        <v>1616</v>
      </c>
      <c r="C468" s="324">
        <v>0</v>
      </c>
      <c r="D468" s="324">
        <v>384051.06</v>
      </c>
      <c r="E468" s="324">
        <v>0</v>
      </c>
      <c r="F468" s="324">
        <v>0</v>
      </c>
      <c r="G468" s="324">
        <v>0</v>
      </c>
      <c r="H468" s="324">
        <v>0</v>
      </c>
      <c r="I468" s="264">
        <v>384051.06</v>
      </c>
    </row>
    <row r="469" spans="1:9" x14ac:dyDescent="0.2">
      <c r="A469" s="153" t="s">
        <v>1617</v>
      </c>
      <c r="C469" s="325">
        <v>0</v>
      </c>
      <c r="D469" s="325">
        <v>0</v>
      </c>
      <c r="E469" s="325">
        <v>0</v>
      </c>
      <c r="F469" s="325">
        <v>0</v>
      </c>
      <c r="G469" s="325">
        <v>454260.63</v>
      </c>
      <c r="H469" s="325">
        <v>0</v>
      </c>
      <c r="I469" s="325">
        <v>454260.63</v>
      </c>
    </row>
    <row r="470" spans="1:9" x14ac:dyDescent="0.2">
      <c r="A470" s="153" t="s">
        <v>94</v>
      </c>
      <c r="C470" s="264">
        <v>1198060.3199999998</v>
      </c>
      <c r="D470" s="264">
        <v>5486944.1199999992</v>
      </c>
      <c r="E470" s="264">
        <v>7503942.1399999997</v>
      </c>
      <c r="F470" s="264">
        <v>3028097.9699999997</v>
      </c>
      <c r="G470" s="264">
        <v>1413222.26</v>
      </c>
      <c r="H470" s="264">
        <v>0</v>
      </c>
      <c r="I470" s="264">
        <v>18630266.809999999</v>
      </c>
    </row>
    <row r="471" spans="1:9" x14ac:dyDescent="0.2">
      <c r="C471" s="324"/>
      <c r="D471" s="324"/>
      <c r="E471" s="324"/>
      <c r="F471" s="324"/>
      <c r="G471" s="324"/>
      <c r="H471" s="324"/>
      <c r="I471" s="324"/>
    </row>
    <row r="472" spans="1:9" x14ac:dyDescent="0.2">
      <c r="A472" s="155" t="s">
        <v>1599</v>
      </c>
    </row>
    <row r="473" spans="1:9" x14ac:dyDescent="0.2">
      <c r="A473" s="155" t="s">
        <v>1620</v>
      </c>
    </row>
    <row r="474" spans="1:9" s="187" customFormat="1" x14ac:dyDescent="0.2">
      <c r="A474" s="243" t="s">
        <v>1601</v>
      </c>
      <c r="B474" s="153"/>
      <c r="C474" s="315" t="s">
        <v>1602</v>
      </c>
      <c r="D474" s="315" t="s">
        <v>1603</v>
      </c>
      <c r="E474" s="315" t="s">
        <v>1604</v>
      </c>
      <c r="F474" s="315" t="s">
        <v>1605</v>
      </c>
      <c r="G474" s="315" t="s">
        <v>1606</v>
      </c>
      <c r="H474" s="315" t="s">
        <v>92</v>
      </c>
      <c r="I474" s="315" t="s">
        <v>94</v>
      </c>
    </row>
    <row r="475" spans="1:9" x14ac:dyDescent="0.2">
      <c r="A475" s="153" t="s">
        <v>1607</v>
      </c>
      <c r="C475" s="324">
        <v>1664.97</v>
      </c>
      <c r="D475" s="324">
        <v>1159.3900000000001</v>
      </c>
      <c r="E475" s="324">
        <v>146723.01999999999</v>
      </c>
      <c r="F475" s="324">
        <v>0</v>
      </c>
      <c r="G475" s="324">
        <v>133698.46</v>
      </c>
      <c r="H475" s="324">
        <v>0</v>
      </c>
      <c r="I475" s="264">
        <v>283245.83999999997</v>
      </c>
    </row>
    <row r="476" spans="1:9" x14ac:dyDescent="0.2">
      <c r="A476" s="153" t="s">
        <v>1608</v>
      </c>
      <c r="C476" s="324">
        <v>0</v>
      </c>
      <c r="D476" s="324">
        <v>55083.01</v>
      </c>
      <c r="E476" s="324">
        <v>320098.78999999998</v>
      </c>
      <c r="F476" s="324">
        <v>0</v>
      </c>
      <c r="G476" s="324">
        <v>175196.15</v>
      </c>
      <c r="H476" s="324">
        <v>0</v>
      </c>
      <c r="I476" s="264">
        <v>550377.94999999995</v>
      </c>
    </row>
    <row r="477" spans="1:9" x14ac:dyDescent="0.2">
      <c r="A477" s="153" t="s">
        <v>1609</v>
      </c>
      <c r="C477" s="324">
        <v>1064931.99</v>
      </c>
      <c r="D477" s="324">
        <v>407073.87</v>
      </c>
      <c r="E477" s="324">
        <v>1394676.91</v>
      </c>
      <c r="F477" s="324">
        <v>39779.26</v>
      </c>
      <c r="G477" s="324">
        <v>31329.74</v>
      </c>
      <c r="H477" s="324">
        <v>0</v>
      </c>
      <c r="I477" s="264">
        <v>2937791.7699999996</v>
      </c>
    </row>
    <row r="478" spans="1:9" x14ac:dyDescent="0.2">
      <c r="A478" s="153" t="s">
        <v>1610</v>
      </c>
      <c r="C478" s="324">
        <v>1724766.33</v>
      </c>
      <c r="D478" s="324">
        <v>1974259.73</v>
      </c>
      <c r="E478" s="324">
        <v>2965850.68</v>
      </c>
      <c r="F478" s="324">
        <v>563001.24</v>
      </c>
      <c r="G478" s="324">
        <v>1013744.88</v>
      </c>
      <c r="H478" s="324">
        <v>0</v>
      </c>
      <c r="I478" s="264">
        <v>8241622.8600000003</v>
      </c>
    </row>
    <row r="479" spans="1:9" x14ac:dyDescent="0.2">
      <c r="A479" s="153" t="s">
        <v>1611</v>
      </c>
      <c r="C479" s="324">
        <v>850304.84</v>
      </c>
      <c r="D479" s="324">
        <v>1184972.6599999999</v>
      </c>
      <c r="E479" s="324">
        <v>2374327.6</v>
      </c>
      <c r="F479" s="324">
        <v>1170590.51</v>
      </c>
      <c r="G479" s="324">
        <v>536802.46</v>
      </c>
      <c r="H479" s="324">
        <v>0</v>
      </c>
      <c r="I479" s="264">
        <v>6116998.0699999994</v>
      </c>
    </row>
    <row r="480" spans="1:9" x14ac:dyDescent="0.2">
      <c r="A480" s="153" t="s">
        <v>1612</v>
      </c>
      <c r="C480" s="324">
        <v>1965394.76</v>
      </c>
      <c r="D480" s="324">
        <v>1222488.53</v>
      </c>
      <c r="E480" s="324">
        <v>652971.93999999994</v>
      </c>
      <c r="F480" s="324">
        <v>1517665.14</v>
      </c>
      <c r="G480" s="324">
        <v>288547.20000000001</v>
      </c>
      <c r="H480" s="324">
        <v>0</v>
      </c>
      <c r="I480" s="264">
        <v>5647067.5700000003</v>
      </c>
    </row>
    <row r="481" spans="1:13" x14ac:dyDescent="0.2">
      <c r="A481" s="153" t="s">
        <v>1613</v>
      </c>
      <c r="B481" s="155"/>
      <c r="C481" s="324">
        <v>62697.95</v>
      </c>
      <c r="D481" s="324">
        <v>1200619.51</v>
      </c>
      <c r="E481" s="324">
        <v>882119.57</v>
      </c>
      <c r="F481" s="324">
        <v>1935438.61</v>
      </c>
      <c r="G481" s="324">
        <v>251656.14</v>
      </c>
      <c r="H481" s="324">
        <v>0</v>
      </c>
      <c r="I481" s="264">
        <v>4332531.7799999993</v>
      </c>
    </row>
    <row r="482" spans="1:13" x14ac:dyDescent="0.2">
      <c r="A482" s="153" t="s">
        <v>1614</v>
      </c>
      <c r="C482" s="324">
        <v>426106.94</v>
      </c>
      <c r="D482" s="324">
        <v>2306618.62</v>
      </c>
      <c r="E482" s="324">
        <v>3227621.51</v>
      </c>
      <c r="F482" s="324">
        <v>3350766.65</v>
      </c>
      <c r="G482" s="324">
        <v>928073.06</v>
      </c>
      <c r="H482" s="324">
        <v>0</v>
      </c>
      <c r="I482" s="264">
        <v>10239186.780000001</v>
      </c>
    </row>
    <row r="483" spans="1:13" x14ac:dyDescent="0.2">
      <c r="A483" s="153" t="s">
        <v>1615</v>
      </c>
      <c r="C483" s="324">
        <v>0</v>
      </c>
      <c r="D483" s="324">
        <v>1476781.66</v>
      </c>
      <c r="E483" s="324">
        <v>0</v>
      </c>
      <c r="F483" s="324">
        <v>1741609.81</v>
      </c>
      <c r="G483" s="324">
        <v>617458.04</v>
      </c>
      <c r="H483" s="324">
        <v>0</v>
      </c>
      <c r="I483" s="264">
        <v>3835849.51</v>
      </c>
    </row>
    <row r="484" spans="1:13" x14ac:dyDescent="0.2">
      <c r="A484" s="153" t="s">
        <v>1616</v>
      </c>
      <c r="C484" s="324">
        <v>0</v>
      </c>
      <c r="D484" s="324">
        <v>1050038.6200000001</v>
      </c>
      <c r="E484" s="324">
        <v>0</v>
      </c>
      <c r="F484" s="324">
        <v>598639.43000000005</v>
      </c>
      <c r="G484" s="324">
        <v>446814.5</v>
      </c>
      <c r="H484" s="324">
        <v>0</v>
      </c>
      <c r="I484" s="264">
        <v>2095492.5500000003</v>
      </c>
    </row>
    <row r="485" spans="1:13" x14ac:dyDescent="0.2">
      <c r="A485" s="153" t="s">
        <v>1617</v>
      </c>
      <c r="C485" s="325">
        <v>0</v>
      </c>
      <c r="D485" s="325">
        <v>479298.66</v>
      </c>
      <c r="E485" s="325">
        <v>0</v>
      </c>
      <c r="F485" s="325">
        <v>0</v>
      </c>
      <c r="G485" s="325">
        <v>248630.38</v>
      </c>
      <c r="H485" s="325">
        <v>0</v>
      </c>
      <c r="I485" s="325">
        <v>727929.04</v>
      </c>
    </row>
    <row r="486" spans="1:13" x14ac:dyDescent="0.2">
      <c r="A486" s="153" t="s">
        <v>94</v>
      </c>
      <c r="C486" s="264">
        <v>6095867.7800000003</v>
      </c>
      <c r="D486" s="264">
        <v>11358394.260000002</v>
      </c>
      <c r="E486" s="264">
        <v>11964390.02</v>
      </c>
      <c r="F486" s="264">
        <v>10917490.65</v>
      </c>
      <c r="G486" s="264">
        <v>4671951.0100000007</v>
      </c>
      <c r="H486" s="264">
        <v>0</v>
      </c>
      <c r="I486" s="264">
        <v>45008093.719999999</v>
      </c>
      <c r="M486" s="270"/>
    </row>
    <row r="487" spans="1:13" ht="13.5" thickBot="1" x14ac:dyDescent="0.25">
      <c r="A487" s="155" t="s">
        <v>94</v>
      </c>
      <c r="C487" s="320">
        <v>4346264080.3599997</v>
      </c>
      <c r="D487" s="320">
        <v>3914358697.6599984</v>
      </c>
      <c r="E487" s="320">
        <v>14862541942.530001</v>
      </c>
      <c r="F487" s="320">
        <v>1739940804.3200009</v>
      </c>
      <c r="G487" s="320">
        <v>1311466598.3299999</v>
      </c>
      <c r="H487" s="320">
        <v>0</v>
      </c>
      <c r="I487" s="320">
        <v>26174572123.200001</v>
      </c>
    </row>
    <row r="488" spans="1:13" ht="9" customHeight="1" thickTop="1" x14ac:dyDescent="0.2">
      <c r="C488" s="326"/>
      <c r="D488" s="326"/>
      <c r="E488" s="326"/>
      <c r="F488" s="326"/>
      <c r="G488" s="326"/>
      <c r="H488" s="326"/>
      <c r="I488" s="326"/>
    </row>
    <row r="489" spans="1:13" ht="7.5" customHeight="1" x14ac:dyDescent="0.2"/>
    <row r="490" spans="1:13" x14ac:dyDescent="0.2">
      <c r="A490" s="308" t="s">
        <v>1621</v>
      </c>
      <c r="B490" s="308"/>
      <c r="C490" s="308"/>
      <c r="D490" s="308"/>
      <c r="E490" s="308"/>
      <c r="F490" s="308"/>
      <c r="G490" s="308"/>
      <c r="H490" s="308"/>
      <c r="I490" s="308"/>
    </row>
    <row r="491" spans="1:13" x14ac:dyDescent="0.2">
      <c r="A491" s="153" t="s">
        <v>1598</v>
      </c>
    </row>
    <row r="492" spans="1:13" ht="9" customHeight="1" x14ac:dyDescent="0.2"/>
    <row r="493" spans="1:13" x14ac:dyDescent="0.2">
      <c r="A493" s="243" t="s">
        <v>1601</v>
      </c>
      <c r="B493" s="315" t="s">
        <v>1622</v>
      </c>
      <c r="C493" s="315" t="s">
        <v>1623</v>
      </c>
      <c r="D493" s="315" t="s">
        <v>1624</v>
      </c>
      <c r="E493" s="315" t="s">
        <v>1625</v>
      </c>
      <c r="F493" s="315" t="s">
        <v>1626</v>
      </c>
      <c r="G493" s="315" t="s">
        <v>1627</v>
      </c>
      <c r="H493" s="315" t="s">
        <v>1531</v>
      </c>
      <c r="I493" s="315" t="s">
        <v>94</v>
      </c>
    </row>
    <row r="494" spans="1:13" x14ac:dyDescent="0.2">
      <c r="A494" s="153" t="s">
        <v>1607</v>
      </c>
      <c r="B494" s="327">
        <v>8372980.6900000004</v>
      </c>
      <c r="C494" s="327">
        <v>28437433.59</v>
      </c>
      <c r="D494" s="327">
        <v>90684419.779999897</v>
      </c>
      <c r="E494" s="327">
        <v>207714595.87</v>
      </c>
      <c r="F494" s="327">
        <v>404646900.25999999</v>
      </c>
      <c r="G494" s="327">
        <v>187117471.47999999</v>
      </c>
      <c r="H494" s="327">
        <v>6672928.3899999997</v>
      </c>
      <c r="I494" s="327">
        <v>933646730.05999982</v>
      </c>
      <c r="J494" s="264"/>
    </row>
    <row r="495" spans="1:13" x14ac:dyDescent="0.2">
      <c r="A495" s="153" t="s">
        <v>1608</v>
      </c>
      <c r="B495" s="327">
        <v>22085615.59</v>
      </c>
      <c r="C495" s="327">
        <v>99517087.970000103</v>
      </c>
      <c r="D495" s="327">
        <v>209024432.36000001</v>
      </c>
      <c r="E495" s="327">
        <v>494948269.00999898</v>
      </c>
      <c r="F495" s="327">
        <v>766651644.17999995</v>
      </c>
      <c r="G495" s="327">
        <v>294425176.74000001</v>
      </c>
      <c r="H495" s="327">
        <v>8413670.8200000003</v>
      </c>
      <c r="I495" s="327">
        <v>1895065896.6699991</v>
      </c>
      <c r="J495" s="264"/>
    </row>
    <row r="496" spans="1:13" x14ac:dyDescent="0.2">
      <c r="A496" s="153" t="s">
        <v>1609</v>
      </c>
      <c r="B496" s="327">
        <v>50620157.039999999</v>
      </c>
      <c r="C496" s="327">
        <v>217212944.59</v>
      </c>
      <c r="D496" s="327">
        <v>577776169.40999997</v>
      </c>
      <c r="E496" s="327">
        <v>1124785714.54</v>
      </c>
      <c r="F496" s="327">
        <v>1512386689.6700101</v>
      </c>
      <c r="G496" s="327">
        <v>495802883.06</v>
      </c>
      <c r="H496" s="327">
        <v>18360400.719999999</v>
      </c>
      <c r="I496" s="327">
        <v>3996944959.0300097</v>
      </c>
      <c r="J496" s="264"/>
    </row>
    <row r="497" spans="1:10" x14ac:dyDescent="0.2">
      <c r="A497" s="153" t="s">
        <v>1610</v>
      </c>
      <c r="B497" s="327">
        <v>98641154.170000106</v>
      </c>
      <c r="C497" s="327">
        <v>419595638.29000002</v>
      </c>
      <c r="D497" s="327">
        <v>1009423670.53</v>
      </c>
      <c r="E497" s="327">
        <v>1858227382.27999</v>
      </c>
      <c r="F497" s="327">
        <v>2332800348.9099998</v>
      </c>
      <c r="G497" s="327">
        <v>742383110.37</v>
      </c>
      <c r="H497" s="327">
        <v>9709946.5700000003</v>
      </c>
      <c r="I497" s="327">
        <v>6470781251.1199894</v>
      </c>
      <c r="J497" s="264"/>
    </row>
    <row r="498" spans="1:10" x14ac:dyDescent="0.2">
      <c r="A498" s="153" t="s">
        <v>1611</v>
      </c>
      <c r="B498" s="327">
        <v>43999452.520000003</v>
      </c>
      <c r="C498" s="327">
        <v>229113307.03</v>
      </c>
      <c r="D498" s="327">
        <v>553958804.59000003</v>
      </c>
      <c r="E498" s="327">
        <v>955180801.90999901</v>
      </c>
      <c r="F498" s="327">
        <v>1073759025.29</v>
      </c>
      <c r="G498" s="327">
        <v>307889422.76999998</v>
      </c>
      <c r="H498" s="327">
        <v>2537732.11</v>
      </c>
      <c r="I498" s="327">
        <v>3166438546.2199993</v>
      </c>
      <c r="J498" s="264"/>
    </row>
    <row r="499" spans="1:10" x14ac:dyDescent="0.2">
      <c r="A499" s="153" t="s">
        <v>1612</v>
      </c>
      <c r="B499" s="327">
        <v>42410501.869999997</v>
      </c>
      <c r="C499" s="327">
        <v>193832942.03</v>
      </c>
      <c r="D499" s="327">
        <v>470532041.81999999</v>
      </c>
      <c r="E499" s="327">
        <v>873829013.52999902</v>
      </c>
      <c r="F499" s="327">
        <v>944976505.55999804</v>
      </c>
      <c r="G499" s="327">
        <v>243732679.30000001</v>
      </c>
      <c r="H499" s="327">
        <v>8062630.0099999998</v>
      </c>
      <c r="I499" s="327">
        <v>2777376314.1199975</v>
      </c>
      <c r="J499" s="264"/>
    </row>
    <row r="500" spans="1:10" x14ac:dyDescent="0.2">
      <c r="A500" s="153" t="s">
        <v>1613</v>
      </c>
      <c r="B500" s="327">
        <v>34097399.729999997</v>
      </c>
      <c r="C500" s="327">
        <v>194788997.68000001</v>
      </c>
      <c r="D500" s="327">
        <v>480175033.49000001</v>
      </c>
      <c r="E500" s="327">
        <v>792699976.13999903</v>
      </c>
      <c r="F500" s="327">
        <v>816983922.700001</v>
      </c>
      <c r="G500" s="327">
        <v>223401025.83000001</v>
      </c>
      <c r="H500" s="327">
        <v>7054477.9199999999</v>
      </c>
      <c r="I500" s="327">
        <v>2549200833.4899998</v>
      </c>
      <c r="J500" s="264"/>
    </row>
    <row r="501" spans="1:10" x14ac:dyDescent="0.2">
      <c r="A501" s="153" t="s">
        <v>1614</v>
      </c>
      <c r="B501" s="327">
        <v>34463557.219999999</v>
      </c>
      <c r="C501" s="327">
        <v>180977180.81999999</v>
      </c>
      <c r="D501" s="327">
        <v>462240975.28000098</v>
      </c>
      <c r="E501" s="327">
        <v>745016470.56999898</v>
      </c>
      <c r="F501" s="327">
        <v>740605163.74000096</v>
      </c>
      <c r="G501" s="327">
        <v>196656014.09</v>
      </c>
      <c r="H501" s="327">
        <v>8810198.5</v>
      </c>
      <c r="I501" s="327">
        <v>2368769560.2200012</v>
      </c>
      <c r="J501" s="264"/>
    </row>
    <row r="502" spans="1:10" x14ac:dyDescent="0.2">
      <c r="A502" s="153" t="s">
        <v>1615</v>
      </c>
      <c r="B502" s="327">
        <v>15924232.02</v>
      </c>
      <c r="C502" s="327">
        <v>94039228.120000094</v>
      </c>
      <c r="D502" s="327">
        <v>270655303.55000001</v>
      </c>
      <c r="E502" s="327">
        <v>415822779.04000002</v>
      </c>
      <c r="F502" s="327">
        <v>438524580.31999999</v>
      </c>
      <c r="G502" s="327">
        <v>93300484.120000005</v>
      </c>
      <c r="H502" s="327">
        <v>1098655.07</v>
      </c>
      <c r="I502" s="327">
        <v>1329365262.24</v>
      </c>
      <c r="J502" s="264"/>
    </row>
    <row r="503" spans="1:10" x14ac:dyDescent="0.2">
      <c r="A503" s="153" t="s">
        <v>1616</v>
      </c>
      <c r="B503" s="327">
        <v>7830682.8600000003</v>
      </c>
      <c r="C503" s="327">
        <v>47992887.200000003</v>
      </c>
      <c r="D503" s="327">
        <v>138316918.47999999</v>
      </c>
      <c r="E503" s="327">
        <v>192377895.36000001</v>
      </c>
      <c r="F503" s="327">
        <v>170154942.93000001</v>
      </c>
      <c r="G503" s="327">
        <v>39338797.659999996</v>
      </c>
      <c r="H503" s="327">
        <v>0</v>
      </c>
      <c r="I503" s="327">
        <v>596012124.48999989</v>
      </c>
      <c r="J503" s="264"/>
    </row>
    <row r="504" spans="1:10" x14ac:dyDescent="0.2">
      <c r="A504" s="153" t="s">
        <v>1617</v>
      </c>
      <c r="B504" s="327">
        <v>1220687.18</v>
      </c>
      <c r="C504" s="327">
        <v>5678194.8700000001</v>
      </c>
      <c r="D504" s="327">
        <v>23292285.129999999</v>
      </c>
      <c r="E504" s="327">
        <v>35171109.439999998</v>
      </c>
      <c r="F504" s="327">
        <v>22286219.309999999</v>
      </c>
      <c r="G504" s="327">
        <v>3322149.61</v>
      </c>
      <c r="H504" s="327">
        <v>0</v>
      </c>
      <c r="I504" s="327">
        <v>90970645.539999992</v>
      </c>
      <c r="J504" s="264"/>
    </row>
    <row r="505" spans="1:10" ht="13.5" thickBot="1" x14ac:dyDescent="0.25">
      <c r="A505" s="155" t="s">
        <v>94</v>
      </c>
      <c r="B505" s="320">
        <v>359666420.89000016</v>
      </c>
      <c r="C505" s="320">
        <v>1711185842.1900001</v>
      </c>
      <c r="D505" s="320">
        <v>4286080054.420002</v>
      </c>
      <c r="E505" s="320">
        <v>7695774007.6899843</v>
      </c>
      <c r="F505" s="320">
        <v>9223775942.8700104</v>
      </c>
      <c r="G505" s="320">
        <v>2827369215.0300002</v>
      </c>
      <c r="H505" s="320">
        <v>70720640.109999985</v>
      </c>
      <c r="I505" s="320">
        <v>26174572123.199997</v>
      </c>
    </row>
    <row r="506" spans="1:10" ht="13.5" thickTop="1" x14ac:dyDescent="0.2">
      <c r="B506" s="328"/>
      <c r="C506" s="328"/>
      <c r="D506" s="328"/>
      <c r="E506" s="328"/>
      <c r="F506" s="328"/>
      <c r="G506" s="328"/>
      <c r="H506" s="328"/>
    </row>
    <row r="507" spans="1:10" x14ac:dyDescent="0.2">
      <c r="A507" s="249" t="s">
        <v>1628</v>
      </c>
      <c r="B507" s="304"/>
      <c r="C507" s="304"/>
      <c r="D507" s="304"/>
      <c r="E507" s="304"/>
      <c r="F507" s="304"/>
      <c r="G507" s="304"/>
      <c r="H507" s="304"/>
      <c r="I507" s="304"/>
    </row>
    <row r="508" spans="1:10" ht="9" customHeight="1" x14ac:dyDescent="0.2">
      <c r="A508" s="155"/>
      <c r="C508" s="305"/>
      <c r="D508" s="306"/>
      <c r="E508" s="305"/>
      <c r="F508" s="306"/>
      <c r="G508" s="307"/>
    </row>
    <row r="509" spans="1:10" x14ac:dyDescent="0.2">
      <c r="A509" s="153" t="s">
        <v>1629</v>
      </c>
      <c r="C509" s="195" t="s">
        <v>1531</v>
      </c>
    </row>
    <row r="510" spans="1:10" x14ac:dyDescent="0.2">
      <c r="A510" s="153" t="s">
        <v>1630</v>
      </c>
      <c r="C510" s="195" t="s">
        <v>1531</v>
      </c>
    </row>
    <row r="511" spans="1:10" x14ac:dyDescent="0.2">
      <c r="A511" s="153" t="s">
        <v>1381</v>
      </c>
      <c r="C511" s="195" t="s">
        <v>1531</v>
      </c>
    </row>
    <row r="512" spans="1:10" ht="8.25" customHeight="1" x14ac:dyDescent="0.2"/>
    <row r="513" spans="1:9" ht="67.5" customHeight="1" x14ac:dyDescent="0.2">
      <c r="A513" s="344" t="s">
        <v>1631</v>
      </c>
      <c r="B513" s="344"/>
      <c r="C513" s="344"/>
      <c r="D513" s="344"/>
      <c r="E513" s="344"/>
      <c r="F513" s="344"/>
      <c r="G513" s="344"/>
      <c r="H513" s="344"/>
      <c r="I513" s="344"/>
    </row>
    <row r="514" spans="1:9" ht="63.75" customHeight="1" x14ac:dyDescent="0.2">
      <c r="A514" s="344" t="s">
        <v>1632</v>
      </c>
      <c r="B514" s="344"/>
      <c r="C514" s="344"/>
      <c r="D514" s="344"/>
      <c r="E514" s="344"/>
      <c r="F514" s="344"/>
      <c r="G514" s="344"/>
      <c r="H514" s="344"/>
      <c r="I514" s="344"/>
    </row>
    <row r="515" spans="1:9" ht="88.5" customHeight="1" x14ac:dyDescent="0.2">
      <c r="A515" s="344" t="s">
        <v>1633</v>
      </c>
      <c r="B515" s="344"/>
      <c r="C515" s="344"/>
      <c r="D515" s="344"/>
      <c r="E515" s="344"/>
      <c r="F515" s="344"/>
      <c r="G515" s="344"/>
      <c r="H515" s="344"/>
      <c r="I515" s="344"/>
    </row>
    <row r="516" spans="1:9" ht="9" customHeight="1" x14ac:dyDescent="0.2"/>
  </sheetData>
  <mergeCells count="11">
    <mergeCell ref="A12:I12"/>
    <mergeCell ref="A6:I6"/>
    <mergeCell ref="A7:I7"/>
    <mergeCell ref="A8:I8"/>
    <mergeCell ref="A10:I10"/>
    <mergeCell ref="A11:I11"/>
    <mergeCell ref="A13:I13"/>
    <mergeCell ref="A14:I14"/>
    <mergeCell ref="A513:I513"/>
    <mergeCell ref="A514:I514"/>
    <mergeCell ref="A515:I515"/>
  </mergeCells>
  <conditionalFormatting sqref="G142 G146 G152 G156 G160 G101 G106 G115 G121 G127 G132 G136">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February 28, 2019&amp;R&amp;"Arial,Regular"&amp;8Page &amp;P of &amp;N</oddFooter>
  </headerFooter>
  <rowBreaks count="4" manualBreakCount="4">
    <brk id="95" max="8" man="1"/>
    <brk id="218" max="8" man="1"/>
    <brk id="324" max="8" man="1"/>
    <brk id="418"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3" t="s">
        <v>1225</v>
      </c>
      <c r="B1" s="353"/>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1677</v>
      </c>
      <c r="D14" s="102" t="s">
        <v>930</v>
      </c>
      <c r="E14" s="31"/>
      <c r="F14" s="31"/>
      <c r="G14" s="31"/>
      <c r="H14" s="23"/>
      <c r="L14" s="23"/>
      <c r="M14" s="23"/>
    </row>
    <row r="15" spans="1:13" x14ac:dyDescent="0.25">
      <c r="A15" s="25" t="s">
        <v>1127</v>
      </c>
      <c r="B15" s="42" t="s">
        <v>414</v>
      </c>
      <c r="C15" s="25" t="s">
        <v>1321</v>
      </c>
      <c r="D15" s="25" t="s">
        <v>1678</v>
      </c>
      <c r="E15" s="31"/>
      <c r="F15" s="31"/>
      <c r="G15" s="31"/>
      <c r="H15" s="23"/>
      <c r="L15" s="23"/>
      <c r="M15" s="23"/>
    </row>
    <row r="16" spans="1:13" x14ac:dyDescent="0.25">
      <c r="A16" s="25" t="s">
        <v>1128</v>
      </c>
      <c r="B16" s="42" t="s">
        <v>1116</v>
      </c>
      <c r="C16" s="25" t="s">
        <v>1677</v>
      </c>
      <c r="D16" s="25" t="s">
        <v>930</v>
      </c>
      <c r="E16" s="31"/>
      <c r="F16" s="31"/>
      <c r="G16" s="31"/>
      <c r="H16" s="23"/>
      <c r="L16" s="23"/>
      <c r="M16" s="23"/>
    </row>
    <row r="17" spans="1:13" x14ac:dyDescent="0.25">
      <c r="A17" s="25" t="s">
        <v>1129</v>
      </c>
      <c r="B17" s="42" t="s">
        <v>1117</v>
      </c>
      <c r="C17" s="25" t="s">
        <v>1677</v>
      </c>
      <c r="D17" s="25" t="s">
        <v>930</v>
      </c>
      <c r="E17" s="31"/>
      <c r="F17" s="31"/>
      <c r="G17" s="31"/>
      <c r="H17" s="23"/>
      <c r="L17" s="23"/>
      <c r="M17" s="23"/>
    </row>
    <row r="18" spans="1:13" x14ac:dyDescent="0.25">
      <c r="A18" s="25" t="s">
        <v>1130</v>
      </c>
      <c r="B18" s="42" t="s">
        <v>1118</v>
      </c>
      <c r="C18" s="25" t="s">
        <v>1321</v>
      </c>
      <c r="D18" s="25" t="s">
        <v>1678</v>
      </c>
      <c r="E18" s="31"/>
      <c r="F18" s="31"/>
      <c r="G18" s="31"/>
      <c r="H18" s="23"/>
      <c r="L18" s="23"/>
      <c r="M18" s="23"/>
    </row>
    <row r="19" spans="1:13" x14ac:dyDescent="0.25">
      <c r="A19" s="25" t="s">
        <v>1131</v>
      </c>
      <c r="B19" s="42" t="s">
        <v>1119</v>
      </c>
      <c r="C19" s="25" t="s">
        <v>1677</v>
      </c>
      <c r="D19" s="25" t="s">
        <v>930</v>
      </c>
      <c r="E19" s="31"/>
      <c r="F19" s="31"/>
      <c r="G19" s="31"/>
      <c r="H19" s="23"/>
      <c r="L19" s="23"/>
      <c r="M19" s="23"/>
    </row>
    <row r="20" spans="1:13" x14ac:dyDescent="0.25">
      <c r="A20" s="25" t="s">
        <v>1132</v>
      </c>
      <c r="B20" s="42" t="s">
        <v>1120</v>
      </c>
      <c r="C20" s="25" t="s">
        <v>1321</v>
      </c>
      <c r="D20" s="25" t="s">
        <v>1678</v>
      </c>
      <c r="E20" s="31"/>
      <c r="F20" s="31"/>
      <c r="G20" s="31"/>
      <c r="H20" s="23"/>
      <c r="L20" s="23"/>
      <c r="M20" s="23"/>
    </row>
    <row r="21" spans="1:13" x14ac:dyDescent="0.25">
      <c r="A21" s="25" t="s">
        <v>1133</v>
      </c>
      <c r="B21" s="42" t="s">
        <v>1121</v>
      </c>
      <c r="C21" s="25" t="s">
        <v>1679</v>
      </c>
      <c r="D21" s="25" t="s">
        <v>1680</v>
      </c>
      <c r="E21" s="31"/>
      <c r="F21" s="31"/>
      <c r="G21" s="31"/>
      <c r="H21" s="23"/>
      <c r="L21" s="23"/>
      <c r="M21" s="23"/>
    </row>
    <row r="22" spans="1:13" x14ac:dyDescent="0.25">
      <c r="A22" s="25" t="s">
        <v>1134</v>
      </c>
      <c r="B22" s="42" t="s">
        <v>1122</v>
      </c>
      <c r="C22" s="25" t="s">
        <v>1677</v>
      </c>
      <c r="D22" s="25" t="s">
        <v>930</v>
      </c>
      <c r="E22" s="31"/>
      <c r="F22" s="31"/>
      <c r="G22" s="31"/>
      <c r="H22" s="23"/>
      <c r="L22" s="23"/>
      <c r="M22" s="23"/>
    </row>
    <row r="23" spans="1:13" x14ac:dyDescent="0.25">
      <c r="A23" s="25" t="s">
        <v>1135</v>
      </c>
      <c r="B23" s="42" t="s">
        <v>1201</v>
      </c>
      <c r="C23" s="25" t="s">
        <v>1327</v>
      </c>
      <c r="D23" s="25" t="s">
        <v>1681</v>
      </c>
      <c r="E23" s="31"/>
      <c r="F23" s="31"/>
      <c r="G23" s="31"/>
      <c r="H23" s="23"/>
      <c r="L23" s="23"/>
      <c r="M23" s="23"/>
    </row>
    <row r="24" spans="1:13" x14ac:dyDescent="0.25">
      <c r="A24" s="25" t="s">
        <v>1203</v>
      </c>
      <c r="B24" s="42" t="s">
        <v>1202</v>
      </c>
      <c r="C24" s="25" t="s">
        <v>1331</v>
      </c>
      <c r="D24" s="25" t="s">
        <v>1682</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1321</v>
      </c>
      <c r="C35" s="102" t="s">
        <v>1677</v>
      </c>
      <c r="D35" s="102" t="s">
        <v>1678</v>
      </c>
      <c r="E35" s="102" t="s">
        <v>1683</v>
      </c>
      <c r="F35" s="93"/>
      <c r="G35" s="93"/>
      <c r="H35" s="23"/>
      <c r="L35" s="23"/>
      <c r="M35" s="23"/>
    </row>
    <row r="36" spans="1:13" x14ac:dyDescent="0.25">
      <c r="A36" s="25" t="s">
        <v>1162</v>
      </c>
      <c r="B36" s="42" t="s">
        <v>1321</v>
      </c>
      <c r="C36" s="25" t="s">
        <v>1677</v>
      </c>
      <c r="D36" s="25" t="s">
        <v>1678</v>
      </c>
      <c r="E36" s="25" t="s">
        <v>1684</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4">
        <f>'D. Nat Trans Templ'!D235</f>
        <v>41.735837167937127</v>
      </c>
      <c r="H75" s="23"/>
    </row>
    <row r="76" spans="1:14" x14ac:dyDescent="0.25">
      <c r="A76" s="25" t="s">
        <v>1187</v>
      </c>
      <c r="B76" s="25" t="s">
        <v>1220</v>
      </c>
      <c r="C76" s="334">
        <f>'D. Nat Trans Templ'!D234</f>
        <v>24.598108176385939</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3">
        <f>'D. Nat Trans Templ'!I436/'D. Nat Trans Templ'!I487</f>
        <v>0.99554174565525866</v>
      </c>
      <c r="D82" s="333">
        <v>0</v>
      </c>
      <c r="E82" s="333">
        <v>0</v>
      </c>
      <c r="F82" s="333">
        <v>0</v>
      </c>
      <c r="G82" s="333">
        <f>SUM(C82:F82)</f>
        <v>0.99554174565525866</v>
      </c>
      <c r="H82" s="23"/>
    </row>
    <row r="83" spans="1:8" x14ac:dyDescent="0.25">
      <c r="A83" s="25" t="s">
        <v>1194</v>
      </c>
      <c r="B83" s="25" t="s">
        <v>1210</v>
      </c>
      <c r="C83" s="333">
        <f>'D. Nat Trans Templ'!I454/'D. Nat Trans Templ'!I487</f>
        <v>2.0269496330362078E-3</v>
      </c>
      <c r="D83" s="333">
        <v>0</v>
      </c>
      <c r="E83" s="333">
        <v>0</v>
      </c>
      <c r="F83" s="333">
        <v>0</v>
      </c>
      <c r="G83" s="333">
        <f t="shared" ref="G83:G86" si="0">SUM(C83:F83)</f>
        <v>2.0269496330362078E-3</v>
      </c>
      <c r="H83" s="23"/>
    </row>
    <row r="84" spans="1:8" x14ac:dyDescent="0.25">
      <c r="A84" s="25" t="s">
        <v>1195</v>
      </c>
      <c r="B84" s="25" t="s">
        <v>1208</v>
      </c>
      <c r="C84" s="333">
        <f>'D. Nat Trans Templ'!I470/'D. Nat Trans Templ'!I487</f>
        <v>7.117696794549295E-4</v>
      </c>
      <c r="D84" s="333">
        <v>0</v>
      </c>
      <c r="E84" s="333">
        <v>0</v>
      </c>
      <c r="F84" s="333">
        <v>0</v>
      </c>
      <c r="G84" s="333">
        <f t="shared" si="0"/>
        <v>7.117696794549295E-4</v>
      </c>
      <c r="H84" s="23"/>
    </row>
    <row r="85" spans="1:8" x14ac:dyDescent="0.25">
      <c r="A85" s="25" t="s">
        <v>1196</v>
      </c>
      <c r="B85" s="25" t="s">
        <v>1209</v>
      </c>
      <c r="C85" s="333">
        <f>'D. Nat Trans Templ'!I486/'D. Nat Trans Templ'!I487</f>
        <v>1.7195350322501274E-3</v>
      </c>
      <c r="D85" s="333">
        <v>0</v>
      </c>
      <c r="E85" s="333">
        <v>0</v>
      </c>
      <c r="F85" s="333">
        <v>0</v>
      </c>
      <c r="G85" s="333">
        <f t="shared" si="0"/>
        <v>1.7195350322501274E-3</v>
      </c>
      <c r="H85" s="23"/>
    </row>
    <row r="86" spans="1:8" x14ac:dyDescent="0.25">
      <c r="A86" s="25" t="s">
        <v>1212</v>
      </c>
      <c r="B86" s="25" t="s">
        <v>1211</v>
      </c>
      <c r="C86" s="333">
        <v>0</v>
      </c>
      <c r="D86" s="333">
        <v>0</v>
      </c>
      <c r="E86" s="333">
        <v>0</v>
      </c>
      <c r="F86" s="333">
        <v>0</v>
      </c>
      <c r="G86" s="333">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2019-02-08T16:09:33Z</cp:lastPrinted>
  <dcterms:created xsi:type="dcterms:W3CDTF">2016-04-21T08:07:20Z</dcterms:created>
  <dcterms:modified xsi:type="dcterms:W3CDTF">2019-03-12T19:36:29Z</dcterms:modified>
</cp:coreProperties>
</file>