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V:\Maciel\Legislative\Investor Report\2019\August\"/>
    </mc:Choice>
  </mc:AlternateContent>
  <xr:revisionPtr revIDLastSave="0" documentId="13_ncr:1_{38C7D945-12BF-4541-9A00-7EA6CACE80F8}" xr6:coauthVersionLast="41" xr6:coauthVersionMax="41" xr10:uidLastSave="{00000000-0000-0000-0000-000000000000}"/>
  <bookViews>
    <workbookView xWindow="-120" yWindow="-120" windowWidth="29040" windowHeight="15840" tabRatio="908" activeTab="5" xr2:uid="{00000000-000D-0000-FFFF-FFFF00000000}"/>
  </bookViews>
  <sheets>
    <sheet name="Introduction" sheetId="5" r:id="rId1"/>
    <sheet name="A. HTT General" sheetId="8" r:id="rId2"/>
    <sheet name="B1. HTT Mortgage Assets" sheetId="9" r:id="rId3"/>
    <sheet name="C. HTT Harmonised Glossary" sheetId="12" r:id="rId4"/>
    <sheet name="Disclaimer" sheetId="13" r:id="rId5"/>
    <sheet name="D. Nat Trans Templ" sheetId="14" r:id="rId6"/>
    <sheet name="E. Optional ECB-ECAIs data" sheetId="19" r:id="rId7"/>
  </sheets>
  <definedNames>
    <definedName name="_xlnm._FilterDatabase" localSheetId="1" hidden="1">'A. HTT General'!$L$112:$L$126</definedName>
    <definedName name="_xlnm._FilterDatabase" localSheetId="2" hidden="1">'B1. HTT Mortgage Assets'!$A$11:$D$187</definedName>
    <definedName name="acceptable_use_policy" localSheetId="4">Disclaimer!#REF!</definedName>
    <definedName name="general_tc" localSheetId="4">Disclaimer!$A$61</definedName>
    <definedName name="_xlnm.Print_Area" localSheetId="1">'A. HTT General'!$A$1:$G$365</definedName>
    <definedName name="_xlnm.Print_Area" localSheetId="2">'B1. HTT Mortgage Assets'!$A$1:$G$387</definedName>
    <definedName name="_xlnm.Print_Area" localSheetId="3">'C. HTT Harmonised Glossary'!$A$1:$C$37</definedName>
    <definedName name="_xlnm.Print_Area" localSheetId="5">'D. Nat Trans Templ'!$A$1:$I$523</definedName>
    <definedName name="_xlnm.Print_Area" localSheetId="4">Disclaimer!$A$1:$A$170</definedName>
    <definedName name="_xlnm.Print_Area" localSheetId="6">'E. Optional ECB-ECAIs data'!$A$2:$G$72</definedName>
    <definedName name="_xlnm.Print_Area" localSheetId="0">Introduction!$B$2:$J$36</definedName>
    <definedName name="_xlnm.Print_Titles" localSheetId="4">Disclaimer!$2:$2</definedName>
    <definedName name="privacy_policy" localSheetId="4">Disclaimer!$A$136</definedName>
  </definedNames>
  <calcPr calcId="191029" iterate="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9" i="8" l="1"/>
  <c r="C138" i="8" l="1"/>
  <c r="C145" i="8" l="1"/>
  <c r="C74" i="8" l="1"/>
  <c r="C73" i="8"/>
  <c r="C85" i="19" l="1"/>
  <c r="G85" i="19" s="1"/>
  <c r="C84" i="19"/>
  <c r="G84" i="19" s="1"/>
  <c r="C83" i="19"/>
  <c r="G83" i="19" s="1"/>
  <c r="C82" i="19"/>
  <c r="G82" i="19" s="1"/>
  <c r="G86" i="19"/>
  <c r="C76" i="19"/>
  <c r="C75" i="19"/>
  <c r="D187" i="9" l="1"/>
  <c r="C187" i="9"/>
  <c r="C262" i="9"/>
  <c r="C260" i="9"/>
  <c r="C238" i="9"/>
  <c r="C199" i="9"/>
  <c r="C198" i="9"/>
  <c r="C197" i="9"/>
  <c r="C196" i="9"/>
  <c r="C195" i="9"/>
  <c r="C194" i="9"/>
  <c r="C193" i="9"/>
  <c r="C192" i="9"/>
  <c r="C191" i="9"/>
  <c r="D199" i="9"/>
  <c r="D198" i="9"/>
  <c r="D197" i="9"/>
  <c r="D196" i="9"/>
  <c r="D195" i="9"/>
  <c r="D194" i="9"/>
  <c r="D193" i="9"/>
  <c r="D192" i="9"/>
  <c r="D191" i="9"/>
  <c r="D200" i="9"/>
  <c r="D190" i="9"/>
  <c r="C200" i="9"/>
  <c r="C190" i="9"/>
  <c r="C180" i="9"/>
  <c r="F180" i="9" s="1"/>
  <c r="F174" i="9"/>
  <c r="F173" i="9"/>
  <c r="F172" i="9"/>
  <c r="F171" i="9"/>
  <c r="F170" i="9"/>
  <c r="F162" i="9"/>
  <c r="F161" i="9"/>
  <c r="F160" i="9"/>
  <c r="C150" i="9"/>
  <c r="F150" i="9" s="1"/>
  <c r="F152" i="9"/>
  <c r="C151" i="9"/>
  <c r="F151" i="9" s="1"/>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C28" i="9"/>
  <c r="F28" i="9" s="1"/>
  <c r="C12" i="9"/>
  <c r="C165" i="8"/>
  <c r="C164" i="8"/>
  <c r="C153" i="8"/>
  <c r="C142" i="8"/>
  <c r="C72" i="8"/>
  <c r="C71" i="8"/>
  <c r="C70" i="8"/>
  <c r="C66" i="8"/>
  <c r="F45" i="8"/>
  <c r="D46" i="8"/>
  <c r="C45" i="8"/>
  <c r="C39" i="8"/>
  <c r="C38" i="8"/>
  <c r="C53" i="8" s="1"/>
  <c r="F10" i="5"/>
  <c r="F9" i="5"/>
  <c r="F8" i="5"/>
  <c r="C17" i="8"/>
  <c r="F7" i="5"/>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C249" i="9"/>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D100" i="8"/>
  <c r="C100" i="8"/>
  <c r="D77" i="8"/>
  <c r="G80" i="8" s="1"/>
  <c r="C77" i="8"/>
  <c r="F76" i="8" s="1"/>
  <c r="C58" i="8"/>
  <c r="C115" i="8" s="1"/>
  <c r="C129" i="8" s="1"/>
  <c r="G247" i="9" l="1"/>
  <c r="D238" i="9"/>
  <c r="F303" i="9"/>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<sst xmlns="http://schemas.openxmlformats.org/spreadsheetml/2006/main" count="2532" uniqueCount="1689">
  <si>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</si>
  <si>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</si>
  <si>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</si>
  <si>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</si>
  <si>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</si>
  <si>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</si>
  <si>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</si>
  <si>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</si>
  <si>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</si>
  <si>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</si>
  <si>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</si>
  <si>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</si>
  <si>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</si>
  <si>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</si>
  <si>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</si>
  <si>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</si>
  <si>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</si>
  <si>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</si>
  <si>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</si>
  <si>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</si>
  <si>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</si>
  <si>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</si>
  <si>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</si>
  <si>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</si>
  <si>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</si>
  <si>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</si>
  <si>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</si>
  <si>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</si>
  <si>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</si>
  <si>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</si>
  <si>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</si>
  <si>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</si>
  <si>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</si>
  <si>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</si>
  <si>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</si>
  <si>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</si>
  <si>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</si>
  <si>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</si>
  <si>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</si>
  <si>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</si>
  <si>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</si>
  <si>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</si>
  <si>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</si>
  <si>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</si>
  <si>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</si>
  <si>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</si>
  <si>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</si>
  <si>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</si>
  <si>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</si>
  <si>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</si>
  <si>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</si>
  <si>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</si>
  <si>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</si>
  <si>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</si>
  <si>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</si>
  <si>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</si>
  <si>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</si>
  <si>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</si>
  <si>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</si>
  <si>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</si>
  <si>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</si>
  <si>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</si>
  <si>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</si>
  <si>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</si>
  <si>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</si>
  <si>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</si>
  <si>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</si>
  <si>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</si>
  <si>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</si>
  <si>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</si>
  <si>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</si>
  <si>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</si>
  <si>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</si>
  <si>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</si>
  <si>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</si>
  <si>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</si>
  <si>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</si>
  <si>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</si>
  <si>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</si>
  <si>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</si>
  <si>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</si>
  <si>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</si>
  <si>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</si>
  <si>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</si>
  <si>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</si>
  <si>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</si>
  <si>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</si>
  <si>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</si>
  <si>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</si>
  <si>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</si>
  <si>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</si>
  <si>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</si>
  <si>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</si>
  <si>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</si>
  <si>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</si>
  <si>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</si>
  <si>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</si>
  <si>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</si>
  <si>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</si>
  <si>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</si>
  <si>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</si>
  <si>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</si>
  <si>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</si>
  <si>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</si>
  <si>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</si>
  <si>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</si>
  <si>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</si>
  <si>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</si>
  <si>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</si>
  <si>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</si>
  <si>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</si>
  <si>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</si>
  <si>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</si>
  <si>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</si>
  <si>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</si>
  <si>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</si>
  <si>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</si>
  <si>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</si>
  <si>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</si>
  <si>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</si>
  <si>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</si>
  <si>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</si>
  <si>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</si>
  <si>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</si>
  <si>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</si>
  <si>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</si>
  <si>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</si>
  <si>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</si>
  <si>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</si>
  <si>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</si>
  <si>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</si>
  <si>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</si>
  <si>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</si>
  <si>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</si>
  <si>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</si>
  <si>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</si>
  <si>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</si>
  <si>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</si>
  <si>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</si>
  <si>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</si>
  <si>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</si>
  <si>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</si>
  <si>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</si>
  <si>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</si>
  <si>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</si>
  <si>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</si>
  <si>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</si>
  <si>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</si>
  <si>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</si>
  <si>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</si>
  <si>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</si>
  <si>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</si>
  <si>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</si>
  <si>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</si>
  <si>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</si>
  <si>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</si>
  <si>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</si>
  <si>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</si>
  <si>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</si>
  <si>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</si>
  <si>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</si>
  <si>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</si>
  <si>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</si>
  <si>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</si>
  <si>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</si>
  <si>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</si>
  <si>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</si>
  <si>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</si>
  <si>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</si>
  <si>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</si>
  <si>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</si>
  <si>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</si>
  <si>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</si>
  <si>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</si>
  <si>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</si>
  <si>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</si>
  <si>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</si>
  <si>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</si>
  <si>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</si>
  <si>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</si>
  <si>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</si>
  <si>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</si>
  <si>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</si>
  <si>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</si>
  <si>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</si>
  <si>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</si>
  <si>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</si>
  <si>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</si>
  <si>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</si>
  <si>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</si>
  <si>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</si>
  <si>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</si>
  <si>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</si>
  <si>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</si>
  <si>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</si>
  <si>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</si>
  <si>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</si>
  <si>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</si>
  <si>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</si>
  <si>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</si>
  <si>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</si>
  <si>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</si>
  <si>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</si>
  <si>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</si>
  <si>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</si>
  <si>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</si>
  <si>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</si>
  <si>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</si>
  <si>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</si>
  <si>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</si>
  <si>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</si>
  <si>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</si>
  <si>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</si>
  <si>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</si>
  <si>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</si>
  <si>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</si>
  <si>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</si>
  <si>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</si>
  <si>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</si>
  <si>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</si>
  <si>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</si>
  <si>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</si>
  <si>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</si>
  <si>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</si>
  <si>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</si>
  <si>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</si>
  <si>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</si>
  <si>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</si>
  <si>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</si>
  <si>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</si>
  <si>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</si>
  <si>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</si>
  <si>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</si>
  <si>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</si>
  <si>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</si>
  <si>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</si>
  <si>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</si>
  <si>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</si>
  <si>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</si>
  <si>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</si>
  <si>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</si>
  <si>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</si>
  <si>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</si>
  <si>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</si>
  <si>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</si>
  <si>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</si>
  <si>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</si>
  <si>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</si>
  <si>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</si>
  <si>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</si>
  <si>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</si>
  <si>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</si>
  <si>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</si>
  <si>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</si>
  <si>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</si>
  <si>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</si>
  <si>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</si>
  <si>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</si>
  <si>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</si>
  <si>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</si>
  <si>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</si>
  <si>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</si>
  <si>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</si>
  <si>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</si>
  <si>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</si>
  <si>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</si>
  <si>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</si>
  <si>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</si>
  <si>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</si>
  <si>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</si>
  <si>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</si>
  <si>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</si>
  <si>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</si>
  <si>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</si>
  <si>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</si>
  <si>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</si>
  <si>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</si>
  <si>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</si>
  <si>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</si>
  <si>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</si>
  <si>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</si>
  <si>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</si>
  <si>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</si>
  <si>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</si>
  <si>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</si>
  <si>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</si>
  <si>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</si>
  <si>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</si>
  <si>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</si>
  <si>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</si>
  <si>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</si>
  <si>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</si>
  <si>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</si>
  <si>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</si>
  <si>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</si>
  <si>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</si>
  <si>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</si>
  <si>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</si>
  <si>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</si>
  <si>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</si>
  <si>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</si>
  <si>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</si>
  <si>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</si>
  <si>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</si>
  <si>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</si>
  <si>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</si>
  <si>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</si>
  <si>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</si>
  <si>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</si>
  <si>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</si>
  <si>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</si>
  <si>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</si>
  <si>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</si>
  <si>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</si>
  <si>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</si>
  <si>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</si>
  <si>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</si>
  <si>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</si>
  <si>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</si>
  <si>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</si>
  <si>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</si>
  <si>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</si>
  <si>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</si>
  <si>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</si>
  <si>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</si>
  <si>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</si>
  <si>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</si>
  <si>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</si>
  <si>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</si>
  <si>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</si>
  <si>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</si>
  <si>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</si>
  <si>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</si>
  <si>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</si>
  <si>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</si>
  <si>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</si>
  <si>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</si>
  <si>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</si>
  <si>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</si>
  <si>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</si>
  <si>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</si>
  <si>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</si>
  <si>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</si>
  <si>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</si>
  <si>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</si>
  <si>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</si>
  <si>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</si>
  <si>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</si>
  <si>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</si>
  <si>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</si>
  <si>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</si>
  <si>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</si>
  <si>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</si>
  <si>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</si>
  <si>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</si>
  <si>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</si>
  <si>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</si>
  <si>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</si>
  <si>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</si>
  <si>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</si>
  <si>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</si>
  <si>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</si>
  <si>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</si>
  <si>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</si>
  <si>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</si>
  <si>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</si>
  <si>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</si>
  <si>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</si>
  <si>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</si>
  <si>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</si>
  <si>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</si>
  <si>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</si>
  <si>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</si>
  <si>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</si>
  <si>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</si>
  <si>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</si>
  <si>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</si>
  <si>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</si>
  <si>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</si>
  <si>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</si>
  <si>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</si>
  <si>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</si>
  <si>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</si>
  <si>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</si>
  <si>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</si>
  <si>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</si>
  <si>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</si>
  <si>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</si>
  <si>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</si>
  <si>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</si>
  <si>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</si>
  <si>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</si>
  <si>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</si>
  <si>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</si>
  <si>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</si>
  <si>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</si>
  <si>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</si>
  <si>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</si>
  <si>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</si>
  <si>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</si>
  <si>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</si>
  <si>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</si>
  <si>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</si>
  <si>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</si>
  <si>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</si>
  <si>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</si>
  <si>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</si>
  <si>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</si>
  <si>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</si>
  <si>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</si>
  <si>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</si>
  <si>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</si>
  <si>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</si>
  <si>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</si>
  <si>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</si>
  <si>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</si>
  <si>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</si>
  <si>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</si>
  <si>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</si>
  <si>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</si>
  <si>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</si>
  <si>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</si>
  <si>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</si>
  <si>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</si>
  <si>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</si>
  <si>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</si>
  <si>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</si>
  <si>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</si>
  <si>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</si>
  <si>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</si>
  <si>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</si>
  <si>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</si>
  <si>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</si>
  <si>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</si>
  <si>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</si>
  <si>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</si>
  <si>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</si>
  <si>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</si>
  <si>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</si>
  <si>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</si>
  <si>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</si>
  <si>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</si>
  <si>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</si>
  <si>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</si>
  <si>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</si>
  <si>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</si>
  <si>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</si>
  <si>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</si>
  <si>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</si>
  <si>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</si>
  <si>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</si>
  <si>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</si>
  <si>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</si>
  <si>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</si>
  <si>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</si>
  <si>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</si>
  <si>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</si>
  <si>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</si>
  <si>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</si>
  <si>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</si>
  <si>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</si>
  <si>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</si>
  <si>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</si>
  <si>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</si>
  <si>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</si>
  <si>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</si>
  <si>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</si>
  <si>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</si>
  <si>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</si>
  <si>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</si>
  <si>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</si>
  <si>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</si>
  <si>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</si>
  <si>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</si>
  <si>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</si>
  <si>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</si>
  <si>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</si>
  <si>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</si>
  <si>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</si>
  <si>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</si>
  <si>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</si>
  <si>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</si>
  <si>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</si>
  <si>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</si>
  <si>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</si>
  <si>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</si>
  <si>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</si>
  <si>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</si>
  <si>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</si>
  <si>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</si>
  <si>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</si>
  <si>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</si>
  <si>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</si>
  <si>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</si>
  <si>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</si>
  <si>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</si>
  <si>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</si>
  <si>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</si>
  <si>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</si>
  <si>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</si>
  <si>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</si>
  <si>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</si>
  <si>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</si>
  <si>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</si>
  <si>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</si>
  <si>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</si>
  <si>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</si>
  <si>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</si>
  <si>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</si>
  <si>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</si>
  <si>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</si>
  <si>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</si>
  <si>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</si>
  <si>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</si>
  <si>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</si>
  <si>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</si>
  <si>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</si>
  <si>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</si>
  <si>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</si>
  <si>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</si>
  <si>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</si>
  <si>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</si>
  <si>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</si>
  <si>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</si>
  <si>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</si>
  <si>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</si>
  <si>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</si>
  <si>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</si>
  <si>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</si>
  <si>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</si>
  <si>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</si>
  <si>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</si>
  <si>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</si>
  <si>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</si>
  <si>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</si>
  <si>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</si>
  <si>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</si>
  <si>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</si>
  <si>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</si>
  <si>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</si>
  <si>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</si>
  <si>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</si>
  <si>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</si>
  <si>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</si>
  <si>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</si>
  <si>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</si>
  <si>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</si>
  <si>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</si>
  <si>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</si>
  <si>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</si>
  <si>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</si>
  <si>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</si>
  <si>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</si>
  <si>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</si>
  <si>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</si>
  <si>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</si>
  <si>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</si>
  <si>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</si>
  <si>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</si>
  <si>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</si>
  <si>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</si>
  <si>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</si>
  <si>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</si>
  <si>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</si>
  <si>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</si>
  <si>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</si>
  <si>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</si>
  <si>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</si>
  <si>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</si>
  <si>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</si>
  <si>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</si>
  <si>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</si>
  <si>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</si>
  <si>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</si>
  <si>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</si>
  <si>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</si>
  <si>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</si>
  <si>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</si>
  <si>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</si>
  <si>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</si>
  <si>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</si>
  <si>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</si>
  <si>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</si>
  <si>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</si>
  <si>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</si>
  <si>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</si>
  <si>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</si>
  <si>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</si>
  <si>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</si>
  <si>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</si>
  <si>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</si>
  <si>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</si>
  <si>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</si>
  <si>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</si>
  <si>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</si>
  <si>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</si>
  <si>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</si>
  <si>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</si>
  <si>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</si>
  <si>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</si>
  <si>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</si>
  <si>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</si>
  <si>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</si>
  <si>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</si>
  <si>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</si>
  <si>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</si>
  <si>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</si>
  <si>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</si>
  <si>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</si>
  <si>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</si>
  <si>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</si>
  <si>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</si>
  <si>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</si>
  <si>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</si>
  <si>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</si>
  <si>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</si>
  <si>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</si>
  <si>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</si>
  <si>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</si>
  <si>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</si>
  <si>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</si>
  <si>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</si>
  <si>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</si>
  <si>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</si>
  <si>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</si>
  <si>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</si>
  <si>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</si>
  <si>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</si>
  <si>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</si>
  <si>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</si>
  <si>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</si>
  <si>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</si>
  <si>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</si>
  <si>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</si>
  <si>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</si>
  <si>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</si>
  <si>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</si>
  <si>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</si>
  <si>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</si>
  <si>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</si>
  <si>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</si>
  <si>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</si>
  <si>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</si>
  <si>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</si>
  <si>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</si>
  <si>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</si>
  <si>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</si>
  <si>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</si>
  <si>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</si>
  <si>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</si>
  <si>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</si>
  <si>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</si>
  <si>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</si>
  <si>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</si>
  <si>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</si>
  <si>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</si>
  <si>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</si>
  <si>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</si>
  <si>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</si>
  <si>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</si>
  <si>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</si>
  <si>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</si>
  <si>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</si>
  <si>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</si>
  <si>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</si>
  <si>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</si>
  <si>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</si>
  <si>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</si>
  <si>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</si>
  <si>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</si>
  <si>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</si>
  <si>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</si>
  <si>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</si>
  <si>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</si>
  <si>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</si>
  <si>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</si>
  <si>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</si>
  <si>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</si>
  <si>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</si>
  <si>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</si>
  <si>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</si>
  <si>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</si>
  <si>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</si>
  <si>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</si>
  <si>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</si>
  <si>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</si>
  <si>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</si>
  <si>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</si>
  <si>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</si>
  <si>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</si>
  <si>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</si>
  <si>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</si>
  <si>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</si>
  <si>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</si>
  <si>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</si>
  <si>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</si>
  <si>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</si>
  <si>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</si>
  <si>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</si>
  <si>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</si>
  <si>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</si>
  <si>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</si>
  <si>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</si>
  <si>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</si>
  <si>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</si>
  <si>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</si>
  <si>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</si>
  <si>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</si>
  <si>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</si>
  <si>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</si>
  <si>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</si>
  <si>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</si>
  <si>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</si>
  <si>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</si>
  <si>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</si>
  <si>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</si>
  <si>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</si>
  <si>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</si>
  <si>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</si>
  <si>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</si>
  <si>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</si>
  <si>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</si>
  <si>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</si>
  <si>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</si>
  <si>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</si>
  <si>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</si>
  <si>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</si>
  <si>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</si>
  <si>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</si>
  <si>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</si>
  <si>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</si>
  <si>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</si>
  <si>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</si>
  <si>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</si>
  <si>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</si>
  <si>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</si>
  <si>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</si>
  <si>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</si>
  <si>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</si>
  <si>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</si>
  <si>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</si>
  <si>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</si>
  <si>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</si>
  <si>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</si>
  <si>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</si>
  <si>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</si>
  <si>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</si>
  <si>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</si>
  <si>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</si>
  <si>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</si>
  <si>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</si>
  <si>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</si>
  <si>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</si>
  <si>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</si>
  <si>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</si>
  <si>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</si>
  <si>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</si>
  <si>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</si>
  <si>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</si>
  <si>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</si>
  <si>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</si>
  <si>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</si>
  <si>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</si>
  <si>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</si>
  <si>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</si>
  <si>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</si>
  <si>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</si>
  <si>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</si>
  <si>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</si>
  <si>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</si>
  <si>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</si>
  <si>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</si>
  <si>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</si>
  <si>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</si>
  <si>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</si>
  <si>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</si>
  <si>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</si>
  <si>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</si>
  <si>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</si>
  <si>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</si>
  <si>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</si>
  <si>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</si>
  <si>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</si>
  <si>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</si>
  <si>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</si>
  <si>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</si>
  <si>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</si>
  <si>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</si>
  <si>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</si>
  <si>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</si>
  <si>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</si>
  <si>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</si>
  <si>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</si>
  <si>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</si>
  <si>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</si>
  <si>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</si>
  <si>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</si>
  <si>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</si>
  <si>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</si>
  <si>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</si>
  <si>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</si>
  <si>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</si>
  <si>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</si>
  <si>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</si>
  <si>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</si>
  <si>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</si>
  <si>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</si>
  <si>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</si>
  <si>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</si>
  <si>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</si>
  <si>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</si>
  <si>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</si>
  <si>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</si>
  <si>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</si>
  <si>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</si>
  <si>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</si>
  <si>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</si>
  <si>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</si>
  <si>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</si>
  <si>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</si>
  <si>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</si>
  <si>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</si>
  <si>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</si>
  <si>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</si>
  <si>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</si>
  <si>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</si>
  <si>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</si>
  <si>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</si>
  <si>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</si>
  <si>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</si>
  <si>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</si>
  <si>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</si>
  <si>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</si>
  <si>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</si>
  <si>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</si>
  <si>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</si>
  <si>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</si>
  <si>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</si>
  <si>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</si>
  <si>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</si>
  <si>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</si>
  <si>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</si>
  <si>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</si>
  <si>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</si>
  <si>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</si>
  <si>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</si>
  <si>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</si>
  <si>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</si>
  <si>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</si>
  <si>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</si>
  <si>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</si>
  <si>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</si>
  <si>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</si>
  <si>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</si>
  <si>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</si>
  <si>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</si>
  <si>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</si>
  <si>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</si>
  <si>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</si>
  <si>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</si>
  <si>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</si>
  <si>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</si>
  <si>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</si>
  <si>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</si>
  <si>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</si>
  <si>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</si>
  <si>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</si>
  <si>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</si>
  <si>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</si>
  <si>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</si>
  <si>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</si>
  <si>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</si>
  <si>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</si>
  <si>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</si>
  <si>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</si>
  <si>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</si>
  <si>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</si>
  <si>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</si>
  <si>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</si>
  <si>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</si>
  <si>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</si>
  <si>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</si>
  <si>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</si>
  <si>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</si>
  <si>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Loans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</si>
  <si>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</si>
  <si>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</si>
  <si>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</si>
  <si>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</si>
  <si>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</si>
  <si>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</si>
  <si>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</si>
  <si>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</si>
  <si>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</si>
  <si>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</si>
  <si>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</si>
  <si>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</si>
  <si>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</si>
  <si>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</si>
  <si>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</si>
  <si>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</si>
  <si>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</si>
  <si>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</si>
  <si>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</si>
  <si>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</si>
  <si>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</si>
  <si>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</si>
  <si>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</si>
  <si>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</si>
  <si>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</si>
  <si>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</si>
  <si>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</si>
  <si>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</si>
  <si>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</si>
  <si>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</si>
  <si>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</si>
  <si>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</si>
  <si>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</si>
  <si>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</si>
  <si>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</si>
  <si>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</si>
  <si>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</si>
  <si>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</si>
  <si>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</si>
  <si>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</si>
  <si>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</si>
  <si>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</si>
  <si>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</si>
  <si>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</si>
  <si>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</si>
  <si>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</si>
  <si>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</si>
  <si>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</si>
  <si>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</si>
  <si>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</si>
  <si>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</si>
  <si>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</si>
  <si>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</si>
  <si>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</si>
  <si>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</si>
  <si>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</si>
  <si>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</si>
  <si>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</si>
  <si>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</si>
  <si>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</si>
  <si>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</si>
  <si>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</si>
  <si>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</si>
  <si>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</si>
  <si>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</si>
  <si>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</si>
  <si>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</si>
  <si>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</si>
  <si>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</si>
  <si>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</si>
  <si>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</si>
  <si>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</si>
  <si>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</si>
  <si>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</si>
  <si>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</si>
  <si>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</si>
  <si>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</si>
  <si>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</si>
  <si>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</si>
  <si>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</si>
  <si>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</si>
  <si>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</si>
  <si>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</si>
  <si>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</si>
  <si>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</si>
  <si>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</si>
  <si>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</si>
  <si>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</si>
  <si>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</si>
  <si>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</si>
  <si>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</si>
  <si>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</si>
  <si>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</si>
  <si>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</si>
  <si>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</si>
  <si>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</si>
  <si>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</si>
  <si>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</si>
  <si>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</si>
  <si>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</si>
  <si>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</si>
  <si>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</si>
  <si>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</si>
  <si>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</si>
  <si>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</si>
  <si>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</si>
  <si>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</si>
  <si>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</si>
  <si>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</si>
  <si>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</si>
  <si>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</si>
  <si>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</si>
  <si>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</si>
  <si>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</si>
  <si>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</si>
  <si>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</si>
  <si>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</si>
  <si>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</si>
  <si>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</si>
  <si>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</si>
  <si>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</si>
  <si>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</si>
  <si>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</si>
  <si>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</si>
  <si>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</si>
  <si>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</si>
  <si>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</si>
  <si>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</si>
  <si>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</si>
  <si>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</si>
  <si>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</si>
  <si>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</si>
  <si>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</si>
  <si>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</si>
  <si>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</si>
  <si>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</si>
  <si>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</si>
  <si>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</si>
  <si>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</si>
  <si>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</si>
  <si>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</si>
  <si>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</si>
  <si>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</si>
  <si>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</si>
  <si>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</si>
  <si>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</si>
  <si>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</si>
  <si>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</si>
  <si>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</si>
  <si>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</si>
  <si>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</si>
  <si>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</si>
  <si>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</si>
  <si>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</si>
  <si>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</si>
  <si>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</si>
  <si>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</si>
  <si>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</si>
  <si>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</si>
  <si>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</si>
  <si>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</si>
  <si>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</si>
  <si>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</si>
  <si>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</si>
  <si>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</si>
  <si>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</si>
  <si>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</si>
  <si>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</si>
  <si>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</si>
  <si>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</si>
  <si>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</si>
  <si>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</si>
  <si>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</si>
  <si>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</si>
  <si>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</si>
  <si>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</si>
  <si>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</si>
  <si>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</si>
  <si>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</si>
  <si>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</si>
  <si>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</si>
  <si>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</si>
  <si>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</si>
  <si>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</si>
  <si>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</si>
  <si>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</si>
  <si>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</si>
  <si>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</si>
  <si>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</si>
  <si>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</si>
  <si>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</si>
  <si>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</si>
  <si>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</si>
  <si>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</si>
  <si>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</si>
  <si>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</si>
  <si>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</si>
  <si>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</si>
  <si>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</si>
  <si>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</si>
  <si>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</si>
  <si>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</si>
  <si>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</si>
  <si>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</si>
  <si>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</si>
  <si>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</si>
  <si>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</si>
  <si>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</si>
  <si>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</si>
  <si>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</si>
  <si>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</si>
  <si>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</si>
  <si>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</si>
  <si>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</si>
  <si>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</si>
  <si>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</si>
  <si>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</si>
  <si>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</si>
  <si>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</si>
  <si>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</si>
  <si>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</si>
  <si>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</si>
  <si>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</si>
  <si>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</si>
  <si>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</si>
  <si>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</si>
  <si>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</si>
  <si>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</si>
  <si>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</si>
  <si>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</si>
  <si>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</si>
  <si>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</si>
  <si>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</si>
  <si>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</si>
  <si>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</si>
  <si>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</si>
  <si>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</si>
  <si>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</si>
  <si>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</si>
  <si>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</si>
  <si>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</si>
  <si>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</si>
  <si>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</si>
  <si>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</si>
  <si>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</si>
  <si>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</si>
  <si>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</si>
  <si>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</si>
  <si>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</si>
  <si>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</si>
  <si>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</si>
  <si>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</si>
  <si>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</si>
  <si>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</si>
  <si>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</si>
  <si>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</si>
  <si>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</si>
  <si>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</si>
  <si>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</si>
  <si>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</si>
  <si>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</si>
  <si>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</si>
  <si>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</si>
  <si>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</si>
  <si>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</si>
  <si>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</si>
  <si>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</si>
  <si>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</si>
  <si>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</si>
  <si>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</si>
  <si>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</si>
  <si>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</si>
  <si>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</si>
  <si>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</si>
  <si>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</si>
  <si>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</si>
  <si>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</si>
  <si>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</si>
  <si>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</si>
  <si>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</si>
  <si>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</si>
  <si>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</si>
  <si>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</si>
  <si>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</si>
  <si>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</si>
  <si>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</si>
  <si>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</si>
  <si>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</si>
  <si>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</si>
  <si>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</si>
  <si>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</si>
  <si>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</si>
  <si>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</si>
  <si>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</si>
  <si>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</si>
  <si>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</si>
  <si>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</si>
  <si>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</si>
  <si>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</si>
  <si>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</si>
  <si>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</si>
  <si>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</si>
  <si>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</si>
  <si>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</si>
  <si>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</si>
  <si>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</si>
  <si>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</si>
  <si>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</si>
  <si>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</si>
  <si>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</si>
  <si>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</si>
  <si>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</si>
  <si>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</si>
  <si>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</si>
  <si>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</si>
  <si>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</si>
  <si>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</si>
  <si>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</si>
  <si>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</si>
  <si>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</si>
  <si>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</si>
  <si>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</si>
  <si>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</si>
  <si>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</si>
  <si>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</si>
  <si>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</si>
  <si>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</si>
  <si>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</si>
  <si>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</si>
  <si>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</si>
  <si>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</si>
  <si>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</si>
  <si>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</si>
  <si>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</si>
  <si>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</si>
  <si>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</si>
  <si>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</si>
  <si>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</si>
  <si>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</si>
  <si>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</si>
  <si>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</si>
  <si>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</si>
  <si>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</si>
  <si>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</si>
  <si>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</si>
  <si>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</si>
  <si>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</si>
  <si>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</si>
  <si>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</si>
  <si>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</si>
  <si>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</si>
  <si>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</si>
  <si>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</si>
  <si>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</si>
  <si>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</si>
  <si>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</si>
  <si>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</si>
  <si>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</si>
  <si>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</si>
  <si>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</si>
  <si>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</si>
  <si>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</si>
  <si>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</si>
  <si>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</si>
  <si>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</si>
  <si>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</si>
  <si>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</si>
  <si>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</si>
  <si>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</si>
  <si>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</si>
  <si>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</si>
  <si>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</si>
  <si>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</si>
  <si>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</si>
  <si>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</si>
  <si>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</si>
  <si>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</si>
  <si>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</si>
  <si>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</si>
  <si>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</si>
  <si>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</si>
  <si>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</si>
  <si>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</si>
  <si>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</si>
  <si>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</si>
  <si>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</si>
  <si>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</si>
  <si>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CIBC Legislative Covered Bond Programme Monthly Investor Report</t>
  </si>
  <si>
    <t xml:space="preserve">     Calculation Date:</t>
  </si>
  <si>
    <t xml:space="preserve">     Date of Report: </t>
  </si>
  <si>
    <t>This report contains information regarding CIBC Legislative Covered Bond Programme's Cover Pool as of the indicated Calculation Date.  The composition of the Cover Pool will change as Loans (and their Related Security) are added and removed from the Cover Pool from time to time and, accordingly, the characteristics and performance of the Loans (and their Related Security) in the Cover Pool will vary over time.</t>
  </si>
  <si>
    <t>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t>
  </si>
  <si>
    <r>
      <t>The information set forth below has been obtained and based upon sources believed by Canadian Imperial Bank of Commerce and CIBC World Markets Inc. (collectively, "</t>
    </r>
    <r>
      <rPr>
        <b/>
        <i/>
        <sz val="10"/>
        <rFont val="Arial"/>
        <family val="2"/>
      </rPr>
      <t>CIBC</t>
    </r>
    <r>
      <rPr>
        <i/>
        <sz val="10"/>
        <rFont val="Arial"/>
        <family val="2"/>
      </rPr>
      <t>") to be accurate, however, CIBC makes no representation or warranty, express or implied, in relation to the accuracy, completeness or reliability of the information contained herein.  Past performance should not be taken as an indication or guarantee of future performance, and no representation or warranty, express or implied, is made regarding future performance. We assume no liability for any errors or any reliance you place on the information provided herein.</t>
    </r>
  </si>
  <si>
    <t>THESE COVERED BONDS HAVE NOT BEEN APPROVED OR DISAPPROVED BY CMHC NOR HAS CMHC PASSED UPON THE ACCURACY OR ADEQUACY OF THIS DISCLOSURE DOCUMENT. THESE COVERED BONDS ARE NOT INSURED OR GUARANTEED BY CMHC OR THE GOVERNMENT OF CANADA OR ANY OTHER AGENCY THEREOF.</t>
  </si>
  <si>
    <t>Effective July 1, 2014, the Guarantor employs the methodology set out below to determine the indexed valuations for Properties relating to the Loans in the Covered Bond Portfolio (the “Indexation Methodology”) for purposes of the Asset Coverage Test, the Amortization Test, the Valuation Calculation and in calculating the value of the covered bond collateral held as Contingent Collateral.  To account for subsequent price developments, the Guarantor has chosen to adjust the original market values of the Properties securing the Loans in the Covered Bond Portfolio by using the Teranet - National Bank House Price IndexTM  and the Teranet - National Bank Regional and Property Type Sub-IndicesTM, available by subscription at www.housepriceindex.ca (CIBC does not endorse or accept any responsibility for such sites or their content, privacy policy or security standards. See our terms of use at www.cibc.com/ca/terms-of-use.html for more details).</t>
  </si>
  <si>
    <t>The Teranet - National Bank House Price IndexTM is an independent representation of the rate of change of Canadian single-family home prices. The measurements are based on the property records of public land registries, where sale price is available. The Teranet - National Bank Regional and Property Type Sub-IndicesTM is an independent representation of the rate of change of Canadian home prices based on property types and regional characteristics. For each region, the Teranet - National Bank Regional and Property Type Sub-IndicesTM classifies properties into three categories (condo, row housing, single family) and provides an all-types combined index. As of the indicated Calculation Date, for each region, the all-types index is available and has been used.</t>
  </si>
  <si>
    <t>The relevant sub-indices are used to maintain updated market property values. At least quarterly, Property values are updated based on relative changes in sub-indices from the time of original valuation, and used in calculating the loan to value ratios. Properties in geographical areas not covered by the Teranet – National Bank Regional and Property Type Sub-IndicesTM are adjusted with the national average index, as captured by the Teranet – National Bank House Price IndexTM. At this time, New Brunswick, Saskatchewan and Prince Edward Island are not covered by the sub-indices. Material risks associated with using the Indexation Methodology include, but are not limited to, the factual correctness of the indices being relied upon, and, in the case of geographical areas not covered by the sub-indices, the risk that the Teranet - National Bank House Price IndexTM may not accurately capture idiosyncratic factors affecting local housing markets.</t>
  </si>
  <si>
    <t>As per the Canadian Registered Covered Bond Programs Guide (June 23, 2017) and pursuant to the definition of Indexation Methodology in the Master Definitions and Construction Agreement, notice of any change in the Indexation Methodology must be provided to CMHC and will be reflected in the then-current Investor Report.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t>
  </si>
  <si>
    <t>Programme Information</t>
  </si>
  <si>
    <t>Series</t>
  </si>
  <si>
    <t>Initial Principal Amount</t>
  </si>
  <si>
    <t>CAD Equivalent1</t>
  </si>
  <si>
    <t>Expected Maturity</t>
  </si>
  <si>
    <t>Legal Final Maturity</t>
  </si>
  <si>
    <t>Coupon Rate</t>
  </si>
  <si>
    <t>Rate Type</t>
  </si>
  <si>
    <t>Maturity Type</t>
  </si>
  <si>
    <t>Covered Bond - Series CBL3</t>
  </si>
  <si>
    <t>Fixed</t>
  </si>
  <si>
    <t>Soft Bullet</t>
  </si>
  <si>
    <t>Covered Bond - Series CBL5</t>
  </si>
  <si>
    <t>Covered Bond - Series CBL6</t>
  </si>
  <si>
    <t>3 month Bank Bill Rate + 0.65%</t>
  </si>
  <si>
    <t>Floating</t>
  </si>
  <si>
    <t>Covered Bond - Series CBL7</t>
  </si>
  <si>
    <t>Covered Bond - Series CBL9</t>
  </si>
  <si>
    <t>Covered Bond - Series CBL11</t>
  </si>
  <si>
    <t>3 month Bank Bill Rate + 1.10%</t>
  </si>
  <si>
    <t>Covered Bond - Series CBL12</t>
  </si>
  <si>
    <t>Covered Bond - Series CBL13</t>
  </si>
  <si>
    <t>Covered Bond - Series CBL14</t>
  </si>
  <si>
    <t>Covered Bond - Series CBL15</t>
  </si>
  <si>
    <t>3 month GBP Libor + 0.43%</t>
  </si>
  <si>
    <t>Covered Bond - Series CBL16</t>
  </si>
  <si>
    <t>Covered Bond - Series CBL17</t>
  </si>
  <si>
    <t>Covered Bond - Series CBL18</t>
  </si>
  <si>
    <t>3 month Bank Bill Rate + 0.55%</t>
  </si>
  <si>
    <t>Covered Bond - Series CBL19</t>
  </si>
  <si>
    <t>Covered Bond - Series CBL20</t>
  </si>
  <si>
    <t>Covered Bond - Series CBL21</t>
  </si>
  <si>
    <t>Notes</t>
  </si>
  <si>
    <t>1. CAD Equivalent is based on Covered Bond Swap Translation Rate in the Supplementary Information section on Page 2.</t>
  </si>
  <si>
    <t>Key Parties</t>
  </si>
  <si>
    <t>Issuer, Seller, Servicer,</t>
  </si>
  <si>
    <t>Canadian Imperial Bank of Commerce</t>
  </si>
  <si>
    <t>Cash Manager, Account Bank,</t>
  </si>
  <si>
    <t>GDA Provider, Interest Rate Swap</t>
  </si>
  <si>
    <t>Provider, Covered Bond Swap</t>
  </si>
  <si>
    <t>Provider</t>
  </si>
  <si>
    <t>Bond Trustee, Custodian</t>
  </si>
  <si>
    <t>Computershare Trust Company of Canada</t>
  </si>
  <si>
    <t>Guarantor</t>
  </si>
  <si>
    <t>CIBC Covered Bond (Legislative) Guarantor Limited Partnership</t>
  </si>
  <si>
    <t>Asset Monitor</t>
  </si>
  <si>
    <t>Ernst &amp; Young LLP</t>
  </si>
  <si>
    <t>Standby Account Bank, Standby</t>
  </si>
  <si>
    <t>The Bank of Nova Scotia (Moody's: P-1; Fitch: F1+/AA-)</t>
  </si>
  <si>
    <t xml:space="preserve">GDA Provider </t>
  </si>
  <si>
    <t>Paying Agents</t>
  </si>
  <si>
    <t>HSBC Bank plc and HSBC Bank USA, National Association</t>
  </si>
  <si>
    <t>BTA Institutional Services Australia Limited</t>
  </si>
  <si>
    <t>UBS AG</t>
  </si>
  <si>
    <t>Canadian Imperial Bank of Commerce Credit Ratings</t>
  </si>
  <si>
    <t>Moody's</t>
  </si>
  <si>
    <t>DBRS</t>
  </si>
  <si>
    <t>Fitch</t>
  </si>
  <si>
    <r>
      <t>Deposit/Counterparty</t>
    </r>
    <r>
      <rPr>
        <vertAlign val="superscript"/>
        <sz val="10"/>
        <rFont val="Arial"/>
        <family val="2"/>
      </rPr>
      <t>1</t>
    </r>
  </si>
  <si>
    <t>Aa2</t>
  </si>
  <si>
    <t>AA-</t>
  </si>
  <si>
    <t>Short-term</t>
  </si>
  <si>
    <t>P-1</t>
  </si>
  <si>
    <t>F1+</t>
  </si>
  <si>
    <t>Stable</t>
  </si>
  <si>
    <t>Covered Bond Credit Ratings</t>
  </si>
  <si>
    <t>Aaa</t>
  </si>
  <si>
    <t>AAA</t>
  </si>
  <si>
    <t>Rating Triggers and Requirements*</t>
  </si>
  <si>
    <t>Description of Ratings Trigger</t>
  </si>
  <si>
    <t>Counterparty</t>
  </si>
  <si>
    <t>Rating Triggers</t>
  </si>
  <si>
    <t>Test Result</t>
  </si>
  <si>
    <t>Result if Test Failed</t>
  </si>
  <si>
    <t>Account Bank &amp; GDA Provider</t>
  </si>
  <si>
    <t>CIBC</t>
  </si>
  <si>
    <t>Pass</t>
  </si>
  <si>
    <t>Replace</t>
  </si>
  <si>
    <t>Long-term</t>
  </si>
  <si>
    <t>A(low)</t>
  </si>
  <si>
    <t>A</t>
  </si>
  <si>
    <t>R-1(middle)</t>
  </si>
  <si>
    <t>F1</t>
  </si>
  <si>
    <t>Standby Account Bank &amp; Standby</t>
  </si>
  <si>
    <t>BNS</t>
  </si>
  <si>
    <t>GDA Provider</t>
  </si>
  <si>
    <t xml:space="preserve">*Moody’s ratings are in respect of unsecured, unguaranteed and unsubordinated debt obligations.  Fitch ratings are in respect of issuer default ratings, except in respect of the Covered Bond Swap Provider </t>
  </si>
  <si>
    <t>starting with CBL12 and subsequent issuances where the long-term ratings are in respect of the derivatives counterparty rating, if one is assigned, and if not, the long-term issuer default rating.</t>
  </si>
  <si>
    <t>Servicer Deposit Threshold</t>
  </si>
  <si>
    <t>Transfer collections within two business days</t>
  </si>
  <si>
    <t>Ratings</t>
  </si>
  <si>
    <t>of collection to (i) Cash Manager, prior to Cash</t>
  </si>
  <si>
    <t>Manager's downgrade below Cash Management</t>
  </si>
  <si>
    <t>P-1(cr)</t>
  </si>
  <si>
    <t>Deposit Ratings, (ii) GDA Account.</t>
  </si>
  <si>
    <t>Cash Management Deposit</t>
  </si>
  <si>
    <t xml:space="preserve">Cash Manager to direct the Servicer to deposit </t>
  </si>
  <si>
    <t>all Revenue Receipts and Principal Receipts</t>
  </si>
  <si>
    <t xml:space="preserve">directly into the GDA Account within two </t>
  </si>
  <si>
    <t>business days</t>
  </si>
  <si>
    <t>Servicer Replacement Ratings</t>
  </si>
  <si>
    <t>Baa2</t>
  </si>
  <si>
    <t>F2</t>
  </si>
  <si>
    <t>Cash Manager Required Ratings</t>
  </si>
  <si>
    <t>P-2(cr)</t>
  </si>
  <si>
    <t>Registered Title Transfer Ratings</t>
  </si>
  <si>
    <t xml:space="preserve">Registered title to mortgages in the Covered Bond </t>
  </si>
  <si>
    <t>Baa1</t>
  </si>
  <si>
    <t>BBB (high)</t>
  </si>
  <si>
    <t>BBB+</t>
  </si>
  <si>
    <t xml:space="preserve">Portfolio transferred to Guarantor (or one of its </t>
  </si>
  <si>
    <t xml:space="preserve">general partners on its behalf) or the Bond </t>
  </si>
  <si>
    <t>Trustee, as applicable</t>
  </si>
  <si>
    <t>Interest Rate Swap Provider</t>
  </si>
  <si>
    <r>
      <t>Initial Rating Event</t>
    </r>
    <r>
      <rPr>
        <vertAlign val="superscript"/>
        <sz val="10"/>
        <rFont val="Arial"/>
        <family val="2"/>
      </rPr>
      <t>1</t>
    </r>
  </si>
  <si>
    <t>Credit support, obtain a guarantee or replace</t>
  </si>
  <si>
    <t>A2</t>
  </si>
  <si>
    <t>Subsequent Rating Event</t>
  </si>
  <si>
    <t>A3</t>
  </si>
  <si>
    <t>BBB(high)</t>
  </si>
  <si>
    <t>BBB-</t>
  </si>
  <si>
    <t>P-2</t>
  </si>
  <si>
    <t>R-2(high)</t>
  </si>
  <si>
    <t>F3</t>
  </si>
  <si>
    <r>
      <t>Covered Bond Swap Provider</t>
    </r>
    <r>
      <rPr>
        <b/>
        <vertAlign val="superscript"/>
        <sz val="10"/>
        <rFont val="Arial"/>
        <family val="2"/>
      </rPr>
      <t>2</t>
    </r>
  </si>
  <si>
    <t>A2(cr)</t>
  </si>
  <si>
    <t>A3(cr)</t>
  </si>
  <si>
    <t>Contingent Collateral Ratings</t>
  </si>
  <si>
    <t>Make payments under Covered Bond Swap</t>
  </si>
  <si>
    <t>Agreements, unless conditions outlined in</t>
  </si>
  <si>
    <t>the Covered Bond Swap Agreement are met</t>
  </si>
  <si>
    <t>1. Prior to CBL19, if the swap provider does not have a short-term rating assigned to it by Moody's, then the long-term rating trigger of A1 would apply.</t>
  </si>
  <si>
    <t>2. For CBL 18 and subsequent issuances, Fitch long term rating trigger is A-. For CBL 15 and subsequent issuances, Fitch rating triggers are F2 and BBB+. For CBL 20 and subsequent issuances,</t>
  </si>
  <si>
    <t xml:space="preserve">   Moody's triggers are linked to Counterparty Risk Assessment ratings as follows: Prime-1(cr) and A2(cr) with respect to Initial Rating Event and Prime-2(cr) and A3(cr) with respect to Subsequent Rating Event.</t>
  </si>
  <si>
    <t>Guarantee Loan:</t>
  </si>
  <si>
    <t>Demand Loan:</t>
  </si>
  <si>
    <t>Demand Loan Repayment Event</t>
  </si>
  <si>
    <t>a)</t>
  </si>
  <si>
    <t xml:space="preserve">Has the bank been required to assign the Interest Rate Swap Agreement to a third party? </t>
  </si>
  <si>
    <t>No</t>
  </si>
  <si>
    <t>b)</t>
  </si>
  <si>
    <t>Has a Notice to Pay been served to the Guarantor?</t>
  </si>
  <si>
    <t>c)</t>
  </si>
  <si>
    <t>Has the Intercompany Loan Agreement been terminated or the revolving commitment hereunder not renewed?</t>
  </si>
  <si>
    <t>d)</t>
  </si>
  <si>
    <t>To the extent that Fitch is a Rating Agency, is the issuer default rating of the Issuer assigned by Fitch less than</t>
  </si>
  <si>
    <t>the Fitch Demand Loan Repayment Ratings?</t>
  </si>
  <si>
    <t>Fitch Demand Loan Repayment Ratings</t>
  </si>
  <si>
    <t>Events of Default &amp; Test Compliance</t>
  </si>
  <si>
    <t>Issuer Event of Default</t>
  </si>
  <si>
    <t>Guarantor LP Event of Default</t>
  </si>
  <si>
    <t>Material Issues &amp; Deficiencies</t>
  </si>
  <si>
    <t>Supplementary Information</t>
  </si>
  <si>
    <t>ISIN Code</t>
  </si>
  <si>
    <t>Covered Bond Swap Provider</t>
  </si>
  <si>
    <t>Covered Bond Swap Translation Rate</t>
  </si>
  <si>
    <t>XS1121257445</t>
  </si>
  <si>
    <t>XS1175865028</t>
  </si>
  <si>
    <t>AU3FN0027819</t>
  </si>
  <si>
    <t>USC2428PBG57 / US136069KL45</t>
  </si>
  <si>
    <t>CH0305398254</t>
  </si>
  <si>
    <t>Covered Bond - Series CBL9-2</t>
  </si>
  <si>
    <t>AU3FN0030920</t>
  </si>
  <si>
    <t>XS1456455572</t>
  </si>
  <si>
    <t>XS1508478937</t>
  </si>
  <si>
    <t>XS1508919062</t>
  </si>
  <si>
    <t>XS1543100702</t>
  </si>
  <si>
    <t>Covered Bond - Series CBL15-2</t>
  </si>
  <si>
    <t>XS1647105649</t>
  </si>
  <si>
    <r>
      <t>Covered Bond - Series CBL17</t>
    </r>
    <r>
      <rPr>
        <vertAlign val="superscript"/>
        <sz val="10"/>
        <rFont val="Arial"/>
        <family val="2"/>
      </rPr>
      <t>1</t>
    </r>
  </si>
  <si>
    <t>USC2428PBK69 / US136069UT60</t>
  </si>
  <si>
    <t>AU3FN0038022</t>
  </si>
  <si>
    <t>XS1756725831</t>
  </si>
  <si>
    <t>CH0413618346</t>
  </si>
  <si>
    <t>Covered Bond - Series CBL20-2</t>
  </si>
  <si>
    <r>
      <t>Covered Bond - Series CBL21</t>
    </r>
    <r>
      <rPr>
        <vertAlign val="superscript"/>
        <sz val="10"/>
        <rFont val="Arial"/>
        <family val="2"/>
      </rPr>
      <t>1</t>
    </r>
  </si>
  <si>
    <t>USC2428PBL43 / US136069K347</t>
  </si>
  <si>
    <t>1. Reg S ISIN / 144A ISIN</t>
  </si>
  <si>
    <t>Current Balance (CAD)</t>
  </si>
  <si>
    <t>Previous Month Balance (CAD)</t>
  </si>
  <si>
    <t>Number of Loans in Pool</t>
  </si>
  <si>
    <t>Number of Properties</t>
  </si>
  <si>
    <t>Number of Primary Borrowers</t>
  </si>
  <si>
    <t>Average Loan Size (CAD)</t>
  </si>
  <si>
    <t>Weighted Average Mortgage Rate</t>
  </si>
  <si>
    <t>Weighted Average Original Term (Months)</t>
  </si>
  <si>
    <t>Weighted Average Remaining Term (Months)</t>
  </si>
  <si>
    <t>Weighted Average Maturity of Outstanding Bonds (Months)</t>
  </si>
  <si>
    <t xml:space="preserve">   Method for Calculating "A":</t>
  </si>
  <si>
    <t>ii</t>
  </si>
  <si>
    <t xml:space="preserve">      (ii) Asset Percentage Adjusted Loan Balance</t>
  </si>
  <si>
    <t xml:space="preserve">   Asset Percentage:</t>
  </si>
  <si>
    <t>B = Principal Receipts</t>
  </si>
  <si>
    <t xml:space="preserve">   Minimum Asset Percentage:</t>
  </si>
  <si>
    <t xml:space="preserve">C = the sum of (i) Cash Capital Contributions, (ii) unapplied </t>
  </si>
  <si>
    <t xml:space="preserve">   Maximum Asset Percentage:</t>
  </si>
  <si>
    <t xml:space="preserve">advances under the Intercompany Loan Agreement and </t>
  </si>
  <si>
    <t>(iii) unapplied proceeds from sale of Randomly Selected</t>
  </si>
  <si>
    <t xml:space="preserve">   Guide OC Minimum:</t>
  </si>
  <si>
    <t>D = Substitute Assets</t>
  </si>
  <si>
    <t>E = Reserve Fund</t>
  </si>
  <si>
    <t>Y = Contingent Collateral Amount</t>
  </si>
  <si>
    <t>Z = Negative Carry Factor calculation</t>
  </si>
  <si>
    <t xml:space="preserve">   Adjusted Aggregate Asset Amount = A+B+C+D+E-Y-Z</t>
  </si>
  <si>
    <t>Asset Coverage Test</t>
  </si>
  <si>
    <t>1. Loan-to-value ratios (LTV's) are calculated based on indexed property values as per the Indexation Methodology.</t>
  </si>
  <si>
    <t>ensure the Asset Coverage Test is met, divided by (B) the Canadian dollar equivalent of the principal amount of covered bonds outstanding under the registered covered bond program.</t>
  </si>
  <si>
    <t>Valuation Calculation (CAD)</t>
  </si>
  <si>
    <t>Trading Value of Covered Bonds</t>
  </si>
  <si>
    <r>
      <t>A = LTV Adjusted Loan Present Value</t>
    </r>
    <r>
      <rPr>
        <vertAlign val="superscript"/>
        <sz val="10"/>
        <rFont val="Arial"/>
        <family val="2"/>
      </rPr>
      <t>1</t>
    </r>
  </si>
  <si>
    <t>Weighted average rate used for discounting</t>
  </si>
  <si>
    <t>D = Trading Value of Substitute Assets</t>
  </si>
  <si>
    <t>F = Trading Value of Swap Collateral</t>
  </si>
  <si>
    <t xml:space="preserve">      Asset Value: A+B+C+D+E+F</t>
  </si>
  <si>
    <t>Valuation Calculation</t>
  </si>
  <si>
    <t xml:space="preserve">Pre-Maturity Test </t>
  </si>
  <si>
    <t>(Applicable to Hard Bullet Covered Bonds)</t>
  </si>
  <si>
    <t>Pre-Maturity Minimum Ratings</t>
  </si>
  <si>
    <t>Pre-Maturity Test</t>
  </si>
  <si>
    <t>N/A</t>
  </si>
  <si>
    <t>Following a breach of the Pre-Maturity Test in respect of a Series of Hard Bullet Covered Bonds, and unless the Pre-Maturity Ledger is otherwise funded from other sources, the Partnership shall offer to sell Randomly</t>
  </si>
  <si>
    <t>Selected Loans.</t>
  </si>
  <si>
    <t>Reserve Fund</t>
  </si>
  <si>
    <t>Reserve Fund Required Amount Ratings</t>
  </si>
  <si>
    <t>Are the ratings of the Issuer below the Reserve Fund Required Amount Ratings?</t>
  </si>
  <si>
    <t xml:space="preserve">If the ratings of the Issuer fall below the Reserve Fund Required Amount Ratings, then the Guarantor shall credit or cause to be credited to the Reserve Fund funds up to an amount equal to the Reserve </t>
  </si>
  <si>
    <t>Fund Required Amount with Available Revenue Receipts and Available Principal Receipts.</t>
  </si>
  <si>
    <t>Reserve Fund Balance:</t>
  </si>
  <si>
    <t>Amortization Test</t>
  </si>
  <si>
    <t>Event of Default on the part of the Registered Issuer?</t>
  </si>
  <si>
    <t xml:space="preserve">Do any Covered Bonds remain outstanding? </t>
  </si>
  <si>
    <t>Yes</t>
  </si>
  <si>
    <t>Amortization Test Required?</t>
  </si>
  <si>
    <t>Cover Pool - Loans</t>
  </si>
  <si>
    <t>Remaining Principal Balance Distribution (CAD)</t>
  </si>
  <si>
    <t>Percentage</t>
  </si>
  <si>
    <t>Principal Balance</t>
  </si>
  <si>
    <t>99,999 and below</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</si>
  <si>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</si>
  <si>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</si>
  <si>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</si>
  <si>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</si>
  <si>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</si>
  <si>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</si>
  <si>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</si>
  <si>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</si>
  <si>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</si>
  <si>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</si>
  <si>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</si>
  <si>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</si>
  <si>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</si>
  <si>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</si>
  <si>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</si>
  <si>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</si>
  <si>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</si>
  <si>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</si>
  <si>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1,000,000 and above</t>
  </si>
  <si>
    <t>Rate Type Distribution</t>
  </si>
  <si>
    <t>Variable</t>
  </si>
  <si>
    <t>Occupancy Type Distribution</t>
  </si>
  <si>
    <t>Not Owner Occupied</t>
  </si>
  <si>
    <t>Owner Occupied</t>
  </si>
  <si>
    <t>Mortgage Rate Distribution</t>
  </si>
  <si>
    <t>1.9999% and Below</t>
  </si>
  <si>
    <t>2.0000% - 2.4999%</t>
  </si>
  <si>
    <t>2.5000% - 2.9999%</t>
  </si>
  <si>
    <t>3.0000% - 3.4999%</t>
  </si>
  <si>
    <t>3.5000% - 3.9999%</t>
  </si>
  <si>
    <t>4.0000% and Above</t>
  </si>
  <si>
    <t>Remaining Term Distribution</t>
  </si>
  <si>
    <t>5.99 months and Below</t>
  </si>
  <si>
    <t>6.00 - 11.99 months</t>
  </si>
  <si>
    <t>12.00 - 23.99 months</t>
  </si>
  <si>
    <t>24.00 - 35.99 months</t>
  </si>
  <si>
    <t>36.00 - 41.99 months</t>
  </si>
  <si>
    <t>42.00 - 47.99 months</t>
  </si>
  <si>
    <t>48.00 - 53.99 months</t>
  </si>
  <si>
    <t>54.00 - 59.99 months</t>
  </si>
  <si>
    <t>60.00 months and Above</t>
  </si>
  <si>
    <t>Property Type Distribution</t>
  </si>
  <si>
    <t>Condominium</t>
  </si>
  <si>
    <t>Detached</t>
  </si>
  <si>
    <t>Multi-Residential</t>
  </si>
  <si>
    <t>Semi-Detached</t>
  </si>
  <si>
    <t>Townhouse</t>
  </si>
  <si>
    <t>Multi-Dimensional Distribution by Region, LTV* and Arrears</t>
  </si>
  <si>
    <t>*Note: Loan-to-value ratios (LTV's) are calculated based on indexed property values as per the Indexation Methodology.</t>
  </si>
  <si>
    <t>Days Delinquent</t>
  </si>
  <si>
    <t>Current-&lt;30</t>
  </si>
  <si>
    <t>LTV</t>
  </si>
  <si>
    <t>British Columbia</t>
  </si>
  <si>
    <t>Prairies</t>
  </si>
  <si>
    <t>Ontario</t>
  </si>
  <si>
    <t>Quebec</t>
  </si>
  <si>
    <t>Atlantic</t>
  </si>
  <si>
    <t>&lt;20</t>
  </si>
  <si>
    <t>20.01 - 30.00</t>
  </si>
  <si>
    <t>30.01 - 40.00</t>
  </si>
  <si>
    <t>40.01 - 50.00</t>
  </si>
  <si>
    <t>50.01 - 55.00</t>
  </si>
  <si>
    <t>55.01 - 60.00</t>
  </si>
  <si>
    <t>60.01 - 65.00</t>
  </si>
  <si>
    <t>65.01 - 70.00</t>
  </si>
  <si>
    <t>70.01 - 75.00</t>
  </si>
  <si>
    <t>75.01 - 80.00</t>
  </si>
  <si>
    <t>&gt;80.00</t>
  </si>
  <si>
    <t>30-&lt;60</t>
  </si>
  <si>
    <t>60-&lt;90</t>
  </si>
  <si>
    <t>90+</t>
  </si>
  <si>
    <t>Multi-Dimensional Distribution by LTV* and Credit Score</t>
  </si>
  <si>
    <t>&lt;599</t>
  </si>
  <si>
    <t>600 - 650</t>
  </si>
  <si>
    <t>651 - 700</t>
  </si>
  <si>
    <t>701 - 750</t>
  </si>
  <si>
    <t>751 - 800</t>
  </si>
  <si>
    <t>&gt;800</t>
  </si>
  <si>
    <t>Cover Pool - Substitute Assets</t>
  </si>
  <si>
    <t>Type</t>
  </si>
  <si>
    <t>Amount</t>
  </si>
  <si>
    <t xml:space="preserve">This CIBC Legislative Covered Bond Programme is not endorsed, sold or promoted by Teranet Inc. (“Teranet”) or National Bank of Canada (“NBC”) or any of their third party licensors.  None of Teranet, NBC  or their third party licensors make any representation or warranty, express or implied, to the parties to this CIBC Legislative Covered Bond Programme or any member of the public regarding the advisability or recommendation of investing in this CIBC Legislative Covered Bond Programme particularly or concerning the results to be obtained from the Teranet-National Bank House Price Index and the Teranet-National Bank Regional and Property Type Sub-Indices (the “Index”) and its ability to track the performance of the residential real estate and housing markets or concerning the extent to which the capital value or income return of this CIBC Legislative Covered Bond Programme matches or will match the performance of the Index or the levels at which Index may stand at a particular date.  </t>
  </si>
  <si>
    <t>Teranet, NBC and their third party licensor’s only relationship to CIBC as licensee is the licensing of certain trademarks and trade names of Teranet and NBC and the third party licensors without regards to CIBC as licensee or this CIBC Legislative Covered Bond Programme. Teranet, NBC and their third party licensors have no obligation to take the needs of CIBC as licensee or the parties to this CIBC Legislative Covered Bond Programme into consideration in determining, composing or calculating the Index.  None of Teranet, NBC or their third party licensors is responsible for and none has participated in determining the pricing, quantities or timing of the execution of this CIBC Legislative Covered Bond Programme by the parties thereto or the assessment or method of settlement calculation therefore.  Teranet, NBC and their third party licensors have no obligation or liability in connection with the administration, marketing or trading of this CIBC Legislative Covered Bond Programme.</t>
  </si>
  <si>
    <t>None of Teranet, NBC, their third party licensors or any of their affiliates guarantees the adequacy, accuracy, timeliness or completeness of the Index or any data included therein, or any communications related thereto.  Teranet, NBC, their third party licensors or any of their affiliates shall not be subject to any damages or liabilities for any errors, omissions or delays of the dissemination of the Index.  Teranet, NBC, their third party licensors or any of their affiliates make no express or implied warranties, and expressly disclaim all warranties or merchantability or fitness for a particular purpose or use with respect to the Index or any data included therein.  Without limiting any of the foregoing, in no event whatsoever shall Teranet, NBC, their third party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the trademarks of Teranet Inc. and National Bank of Canada, and have been licensed for use by CIBC.</t>
  </si>
  <si>
    <t>https://www.cibc.com/en/about-cibc/investor-relations/debt-information/legislative-covered-bond.html</t>
  </si>
  <si>
    <t>https://coveredbondlabel.com</t>
  </si>
  <si>
    <t>N</t>
  </si>
  <si>
    <t>Actual OC (%) is the ratio of total cover assets divided by outstanding covered bonds minus 1. Actual National OC per CMHC Covered Bond Guide Section 4.3.8 (%) refers to the Level of Overcollateralization (see Note 2 in the Asset Coverage Test section of the National Transparency Template), minus 1.</t>
  </si>
  <si>
    <t>Legal minimum OC (%) is the Regulatory OC Minimum minus 1. As per the CMHC Guide, Regulatory OC Minimum is 103% and the Level of Overcollateralization must exceed this minimum at all times.</t>
  </si>
  <si>
    <t>Registered issuers must adopt and disclose to investors minimum and maximum values for the asset percentage to be used to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</si>
  <si>
    <t>Per CMHC Guide, covered bonds may bear interest at any rate and any payment frequency. Interest rate may be fixed or floating coupons.</t>
  </si>
  <si>
    <t>Mortgage assets are grouped based on contractual maturity, assuming no prepayment.</t>
  </si>
  <si>
    <t>Covered Bond shall be redeemed at its Final Redemption Amount specified in the applicable Final Terms in the Specified Currency on the Final Maturity Date.
If an Extended Due for Payment Date is specified as applicable in the Final Terms for a Series of Covered Bonds and the Issuer has failed to pay the Final Redemption Amount on the Final Maturity Date specified in the Final Terms and, following service of a Notice to Pay on the Guarantor, the Guarantor has insufficient moneys available in accordance with the Guarantee Priority of Payments to pay in full the Guaranteed Amounts corresponding to the Final Redemption Amount of the relevant Series of Covered Bonds, then payment of the unpaid amount by the Guarantor under the Covered Bond Guarantee shall be deferred until the Extended Due for Payment Date.</t>
  </si>
  <si>
    <t>Indexed LTV of a loan is the ratio of the current balance divided by the value given to the property securing the loan by the most recent valuation. Please see Latest Valuation and Current Balance in the Master Definitions and Construction Agreement for details.</t>
  </si>
  <si>
    <t>Means the value of a residential property securing an Eligible Loan included in the covered bond collateral of a registered covered bond program as most recently determined or assessed in accordance with the underwriting policies of the registered issuer or, if applicable, an Affiliate of the registered issuer (whether upon origination or renewal of the Eligible Loan or subsequently thereto) or, if not capable of determination in accordance therewith, on the basis of the most recent sale price of the property.</t>
  </si>
  <si>
    <r>
      <t xml:space="preserve">Effective July 1, 2014, </t>
    </r>
    <r>
      <rPr>
        <sz val="11"/>
        <color indexed="12"/>
        <rFont val="Calibri"/>
        <family val="2"/>
      </rPr>
      <t>Original Market Value</t>
    </r>
    <r>
      <rPr>
        <b/>
        <sz val="11"/>
        <color indexed="12"/>
        <rFont val="Calibri"/>
        <family val="2"/>
      </rPr>
      <t xml:space="preserve"> </t>
    </r>
    <r>
      <rPr>
        <sz val="11"/>
        <color indexed="12"/>
        <rFont val="Calibri"/>
        <family val="2"/>
      </rPr>
      <t>must be indexed at least on a quarterly basis for the purposes of collateral valuation and overcollateralization calculation (with that portion of loans excess of the 80% maximum LTV prescribed disregarded for the purposes of the calculation). The indexation methodology for a covered bond programme is disclosed to investors in the covered bond program prospectus and must accord with any regulatory requirement or supervisory guidelines registered issuer is subjected.</t>
    </r>
  </si>
  <si>
    <t>Property values for LTV must be indexed at least on a quarterly basis.</t>
  </si>
  <si>
    <t>Loans made on the security of residential property that is located in Canada and consists of not more than four residential units.</t>
  </si>
  <si>
    <t>As per CMHC Guide, the guarantor entity shall be required, at the time of each transfer of covered bond collateral to the guarantor entity and each issuance of a series or tranche of covered bonds, to enter into one or more transactions, to the extent not already in place, the purpose or effect of which is to materially mitigate its risk of financial loss or exposure from fluctuations in interest rates or currency exchange rates affecting, or which may come to affect, its obligation to make one or more payments.</t>
  </si>
  <si>
    <t>Any loan that is 3 months or more in arrears.</t>
  </si>
  <si>
    <t>The Guarantor must ensure that on each Calculation Date, the Adjusted Aggregate Asset Amount is in an amount at least equal to the Canadian Dollar Equivalent of the aggregate Principal Amount Outstanding of the Covered Bonds as calculated at the relevant Calculation Date.
Adjusted Aggregate Asset Amount means the amount calculated as at each Calculation Date as follows:                                           A+B+C+D+E-Y-Z, where
A: Lower of (1) the sum of the LTV Adjusted Loan Balance of each Loan in the Portfolio, net of Adjustments; and (2) the sum of the Asset Percentage Adjusted Loan Balance of each Loan in the Portfolio, net of Adjustments;
B: Principal receipts up to the related Calculation Date not otherwise applied on such Calculation Date;
C: The aggregate cash capital contributions made by Partners, proceeds advanced under the Intercompany Loan Agreement, and proceeds from any sale of Randomly Selected Loans, in each case, up to the Calculation Date but not otherwise applied;
D: The outstanding principal amount of any Substitute Assets;
E: The balance, if any, of the Reserve Fund;
Y: The sum of the Contingent Collateral Amount relating to any Contingent Collateral Notice with respect to the Interest Rate Swap Agreement and Covered Bond Swap Agreement;                                                                                                                                                                           Z: The weighted average remaining maturity expressed in years of all Covered Bonds then outstanding multiplied by the Canadian Dollar Equivalent of the aggregate Principal Amount Outstanding of the Covered Bonds multiplied by the Negative Carry Factor.</t>
  </si>
  <si>
    <t>For so long as the Covered Bonds remain outstanding, the Guarantor must ensure that the Valuation Calculation is performed for each Calculation Date. The results of the Valuation Calculation will be disclosed in the related Investor Report. The Valuation Calculation is equal to the Asset Value minus the Canadian Dollar Equivalent of the Trading Value of the aggregate Principal Outstanding of the Covered Bonds as calculated on the relevant Calculation Date.
Valuation Calculation = Asset Value - Trading Value of Covered Bonds
Asset Value = A + B + C + D + E + F, where
A: The sum of, for each Performing Eligible Loan, the lower of 1) its Present Value of on such Calculation Date, and 2) 80% x the Latest Valuation relating to such Loan, less any deemed reductions;
B: Principal receipts up to the Calculation Date not otherwise applied;
C: The aggregate amount of any Cash Capital Contributions made by Partners, proceeds advanced under the Intercompany Loan Agreement, and proceeds from any sale of Randomly Selected Loans, in each case, up to the Calculation Date but not otherwise applied;
D: The Trading value of any Substitute Assets;
E: The balance, if any, of the Reserve Fund;
F: The Trading Value of the Swap Collateral.</t>
  </si>
  <si>
    <t>National OC per CMHC Covered Bond Guide Section 4.3.8 (%)</t>
  </si>
  <si>
    <t>intra-group</t>
  </si>
  <si>
    <t>Alberta</t>
  </si>
  <si>
    <t>Manitoba</t>
  </si>
  <si>
    <t>New Brunswick</t>
  </si>
  <si>
    <t>Newfoundland</t>
  </si>
  <si>
    <t>Nova Scotia</t>
  </si>
  <si>
    <t>Prince Edward Island</t>
  </si>
  <si>
    <t>Saskatchewan</t>
  </si>
  <si>
    <t>100,000 - 199,999</t>
  </si>
  <si>
    <t>200,000 - 299,999</t>
  </si>
  <si>
    <t>300,000 - 399,999</t>
  </si>
  <si>
    <t>400,000 - 499,999</t>
  </si>
  <si>
    <t>500,000 - 599,999</t>
  </si>
  <si>
    <t>600,000 - 699,999</t>
  </si>
  <si>
    <t>700,000 - 799,999</t>
  </si>
  <si>
    <t>800,000 - 899,999</t>
  </si>
  <si>
    <t>900,000 - 999,999</t>
  </si>
  <si>
    <t>Cover Pool Amortisation Profile -  
Weighted Average Life [HTT General, G.3.4.1]</t>
  </si>
  <si>
    <t>This refers to the weighted average remaining term of the cover pool. The remaining term of a mortgage refers to the period remaining from Calculation Date until the maturity of the mortgage. The remaining life of a mortgage is based on the mortgage amortization period, which may be equal to, or longer than the remaining term of a mortgage.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amortization period.</t>
  </si>
  <si>
    <t>Loan Seasoning</t>
  </si>
  <si>
    <t>Loan seasoning is calculated as the difference, in months, from Calculation Date to the loan’s funding date.</t>
  </si>
  <si>
    <t>THE INFORMATION CONTAINED IN THIS GLOSSARY DOES NOT PURPORT TO BE COMPLETE AND IS TAKEN FROM AND IS QUALIFIED IN ITS ENTIRETY BY THE TERMS OF THE PROGRAMME (INCLUDING THE TRANSACTION DOCUMENTS) AND THE COVERED BOND LEGISLATIVE</t>
  </si>
  <si>
    <t>FRAMEWORK. THE COVERED BONDS HAVE NOT BEEN APPROVED OR DISAPPROVED BY CANADA MORTGAGE HOUSING CORPORATION (CMHC) NOR HAS CMHC PASSES UPON THE ACCURACY OR ADEQUACY OF ANY INFORMATION HEREIN. THE COVERED BONDS ARE NOT</t>
  </si>
  <si>
    <t xml:space="preserve"> INSURED OR GUARANTEED BY CMHC OR THE GOVERNMENT OF CANADA OR ANY OTHER AGENCY THEREOF. </t>
  </si>
  <si>
    <t>Not Applicable</t>
  </si>
  <si>
    <t>2IGI19DL77OX0HC3ZE78</t>
  </si>
  <si>
    <t>The Bank of Nova Scotia</t>
  </si>
  <si>
    <t>L3I9ZG2KFGXZ61BMYR72</t>
  </si>
  <si>
    <t>549300FOILUVZ0QCR072</t>
  </si>
  <si>
    <t>335800KYQYOKBCE3AN50</t>
  </si>
  <si>
    <t>FX Swap</t>
  </si>
  <si>
    <t>Interest Rate Swap</t>
  </si>
  <si>
    <t>Rating outlook</t>
  </si>
  <si>
    <r>
      <t>Covered Bond - Series CBL7</t>
    </r>
    <r>
      <rPr>
        <vertAlign val="superscript"/>
        <sz val="10"/>
        <rFont val="Arial"/>
        <family val="2"/>
      </rPr>
      <t>1</t>
    </r>
  </si>
  <si>
    <t>Weighted Average Seasoning (Months)</t>
  </si>
  <si>
    <t>Covered Bond - Series CBL22</t>
  </si>
  <si>
    <t>1. Moody’s LT Deposit and Counterparty Risk Assessment Rating; Fitch LT Issuer Default and Derivative Counterparty Rating</t>
  </si>
  <si>
    <t>1. Canadian Imperial Bank of Commerce intends to sell to CIBC Covered Bond (Legislative) Guarantor Limited Partnership in August 2019 Eligible Loans (up to approximately $10 billion) in accordance and subject to the terms</t>
  </si>
  <si>
    <t xml:space="preserve">       and conditions of the Mortgage Sale Agreement.</t>
  </si>
  <si>
    <t>2. Intercompany Loan balance on the Calculation Date is equal to the Intercompany Loan balance on the prior Calculation Date plus new advances and minus repayments in the Calculation Period ending on the Calculation Date.</t>
  </si>
  <si>
    <r>
      <t>Intercompany Loan</t>
    </r>
    <r>
      <rPr>
        <b/>
        <vertAlign val="superscript"/>
        <sz val="10"/>
        <rFont val="Arial"/>
        <family val="2"/>
      </rPr>
      <t>2</t>
    </r>
    <r>
      <rPr>
        <b/>
        <sz val="10"/>
        <rFont val="Arial"/>
        <family val="2"/>
      </rPr>
      <t>:</t>
    </r>
  </si>
  <si>
    <r>
      <t>Intercompany Loans (CAD)</t>
    </r>
    <r>
      <rPr>
        <b/>
        <u/>
        <vertAlign val="superscript"/>
        <sz val="10"/>
        <rFont val="Arial"/>
        <family val="2"/>
      </rPr>
      <t>1</t>
    </r>
  </si>
  <si>
    <t>XS2025468542</t>
  </si>
  <si>
    <r>
      <t>Cover Pool Summary Statistics</t>
    </r>
    <r>
      <rPr>
        <b/>
        <vertAlign val="superscript"/>
        <sz val="10"/>
        <color rgb="FFFFFFFF"/>
        <rFont val="Arial"/>
        <family val="2"/>
      </rPr>
      <t>1</t>
    </r>
  </si>
  <si>
    <r>
      <t>Asset Type</t>
    </r>
    <r>
      <rPr>
        <vertAlign val="superscript"/>
        <sz val="10"/>
        <rFont val="Arial"/>
        <family val="2"/>
      </rPr>
      <t>2</t>
    </r>
  </si>
  <si>
    <r>
      <t>Weighted Average Current LTV</t>
    </r>
    <r>
      <rPr>
        <vertAlign val="superscript"/>
        <sz val="10"/>
        <rFont val="Arial"/>
        <family val="2"/>
      </rPr>
      <t>3</t>
    </r>
  </si>
  <si>
    <r>
      <t>Weighted Average Current LTV (unindexed)</t>
    </r>
    <r>
      <rPr>
        <vertAlign val="superscript"/>
        <sz val="10"/>
        <rFont val="Arial"/>
        <family val="2"/>
      </rPr>
      <t>4</t>
    </r>
  </si>
  <si>
    <r>
      <t>Weighted Average Authorized LTV</t>
    </r>
    <r>
      <rPr>
        <vertAlign val="superscript"/>
        <sz val="10"/>
        <rFont val="Arial"/>
        <family val="2"/>
      </rPr>
      <t>4</t>
    </r>
  </si>
  <si>
    <r>
      <t>Weighted Average Original LTV</t>
    </r>
    <r>
      <rPr>
        <vertAlign val="superscript"/>
        <sz val="10"/>
        <rFont val="Arial"/>
        <family val="2"/>
      </rPr>
      <t>4</t>
    </r>
  </si>
  <si>
    <t>2. All loans are amortizing mortgages</t>
  </si>
  <si>
    <t>3. Weighted Average Current LTV is calculated based on indexed property values as per the Indexation Methodology.</t>
  </si>
  <si>
    <t>4. Weighted Average Current LTV (unindexed), Weighted Average Authorized LTV and Weighted Average Original LTV are calculated based on appraisal amount at origination.</t>
  </si>
  <si>
    <r>
      <t>Asset Coverage Test (CAD)</t>
    </r>
    <r>
      <rPr>
        <b/>
        <vertAlign val="superscript"/>
        <sz val="10"/>
        <color rgb="FFFFFFFF"/>
        <rFont val="Arial"/>
        <family val="2"/>
      </rPr>
      <t>1</t>
    </r>
  </si>
  <si>
    <r>
      <t xml:space="preserve">A = lesser of (i) LTV Adjusted Loan Balance </t>
    </r>
    <r>
      <rPr>
        <vertAlign val="superscript"/>
        <sz val="10"/>
        <color theme="1"/>
        <rFont val="Arial"/>
        <family val="2"/>
      </rPr>
      <t>2</t>
    </r>
    <r>
      <rPr>
        <sz val="10"/>
        <color theme="1"/>
        <rFont val="Arial"/>
        <family val="2"/>
      </rPr>
      <t xml:space="preserve"> and</t>
    </r>
  </si>
  <si>
    <r>
      <t xml:space="preserve">   Level of Overcollateralization</t>
    </r>
    <r>
      <rPr>
        <vertAlign val="superscript"/>
        <sz val="10"/>
        <rFont val="Arial"/>
        <family val="2"/>
      </rPr>
      <t>3</t>
    </r>
    <r>
      <rPr>
        <sz val="10"/>
        <rFont val="Arial"/>
        <family val="2"/>
      </rPr>
      <t>:</t>
    </r>
  </si>
  <si>
    <t>2. Loan-to-value ratios (LTV's) are calculated based on indexed property values as per the Indexation Methodology.</t>
  </si>
  <si>
    <t xml:space="preserve">3. Per Section 4.3.8 of the CMHC Guide, (A) the lesser of (i) the total amount of cover pool collateral and (ii) the amount of cover pool collateral required to collateralize the covered bonds outstanding and </t>
  </si>
  <si>
    <t>Covered Bond - Series CBL23</t>
  </si>
  <si>
    <t>3 month Bank Bill Rate + 0.50%</t>
  </si>
  <si>
    <t>AU3FN0049243</t>
  </si>
  <si>
    <t>OSFI Covered Bond Ratio</t>
  </si>
  <si>
    <t>OSFI Covered Bond Ratio Limit:</t>
  </si>
  <si>
    <t xml:space="preserve">1. Effective August 1, 2019, the covered bond limit ratio is calculated as follows: total assets pledged for covered bonds divided by total on-balance sheet assets. </t>
  </si>
  <si>
    <t xml:space="preserve">   Total assets pledged for covered bonds is calculated as follows: Canadian dollar equivalent of covered bonds outstanding multiplied by the level of overcollateralization, as per section 4.3.8 of the CMHC Guide.</t>
  </si>
  <si>
    <r>
      <t>OSFI Covered Bond Ratio</t>
    </r>
    <r>
      <rPr>
        <vertAlign val="superscript"/>
        <sz val="10"/>
        <rFont val="Arial"/>
        <family val="2"/>
      </rPr>
      <t>1</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</si>
</sst>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5" formatCode="&quot;$&quot;#,##0_);\(&quot;$&quot;#,##0\)"/>
    <numFmt numFmtId="6" formatCode="&quot;$&quot;#,##0_);[Red]\(&quot;$&quot;#,##0\)"/>
    <numFmt numFmtId="43" formatCode="_(* #,##0.00_);_(* \(#,##0.00\);_(* &quot;-&quot;??_);_(@_)"/>
    <numFmt numFmtId="164" formatCode="_ * #,##0.00_ ;_ * \-#,##0.00_ ;_ * &quot;-&quot;??_ ;_ @_ "/>
    <numFmt numFmtId="165" formatCode="0.0%"/>
    <numFmt numFmtId="166" formatCode="#,##0.0"/>
    <numFmt numFmtId="167" formatCode="0.0"/>
    <numFmt numFmtId="168" formatCode="[$-409]d\-mmm\-yyyy;@"/>
    <numFmt numFmtId="169" formatCode="[$EUR]\ #,##0"/>
    <numFmt numFmtId="170" formatCode="0.000%"/>
    <numFmt numFmtId="171" formatCode="[$AUD]\ #,##0"/>
    <numFmt numFmtId="172" formatCode="[$USD]\ #,##0"/>
    <numFmt numFmtId="173" formatCode="[$CHF]\ #,##0"/>
    <numFmt numFmtId="174" formatCode="[$GBP]\ #,##0"/>
    <numFmt numFmtId="175" formatCode="[$CAD]\ #,##0_);\([$CAD]\ #,##0\)"/>
    <numFmt numFmtId="176" formatCode="&quot;$&quot;#,##0"/>
    <numFmt numFmtId="177" formatCode="0.0000\ &quot;EUR/CAD&quot;"/>
    <numFmt numFmtId="178" formatCode="0.0000\ &quot;AUD/CAD&quot;"/>
    <numFmt numFmtId="179" formatCode="0.0000\ &quot;USD/CAD&quot;"/>
    <numFmt numFmtId="180" formatCode="0.0000\ &quot;CHF/CAD&quot;"/>
    <numFmt numFmtId="181" formatCode="0.0000\ &quot;GBP/CAD&quot;"/>
    <numFmt numFmtId="182" formatCode="_(* #,##0_);_(* \(#,##0\);_(* &quot;-&quot;??_);_(@_)"/>
    <numFmt numFmtId="183" formatCode="0.00\ &quot;years&quot;"/>
    <numFmt numFmtId="184" formatCode="_(* #,##0.0000_);_(* \(#,##0.0000\);_(* &quot;-&quot;??_);_(@_)"/>
  </numFmts>
  <fonts count="6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5.5"/>
      <name val="Arial"/>
      <family val="2"/>
    </font>
    <font>
      <b/>
      <sz val="10"/>
      <name val="Arial"/>
      <family val="2"/>
    </font>
    <font>
      <i/>
      <sz val="10"/>
      <name val="Arial"/>
      <family val="2"/>
    </font>
    <font>
      <b/>
      <i/>
      <sz val="10"/>
      <name val="Arial"/>
      <family val="2"/>
    </font>
    <font>
      <b/>
      <sz val="10"/>
      <color indexed="9"/>
      <name val="Arial"/>
      <family val="2"/>
    </font>
    <font>
      <b/>
      <sz val="10"/>
      <color indexed="59"/>
      <name val="Arial"/>
      <family val="2"/>
    </font>
    <font>
      <b/>
      <u/>
      <sz val="10"/>
      <name val="Arial"/>
      <family val="2"/>
    </font>
    <font>
      <b/>
      <sz val="10"/>
      <color indexed="20"/>
      <name val="Arial"/>
      <family val="2"/>
    </font>
    <font>
      <sz val="10"/>
      <color indexed="20"/>
      <name val="Arial"/>
      <family val="2"/>
    </font>
    <font>
      <vertAlign val="superscript"/>
      <sz val="10"/>
      <name val="Arial"/>
      <family val="2"/>
    </font>
    <font>
      <b/>
      <u/>
      <sz val="10"/>
      <color indexed="9"/>
      <name val="Arial"/>
      <family val="2"/>
    </font>
    <font>
      <sz val="10"/>
      <color indexed="9"/>
      <name val="Arial"/>
      <family val="2"/>
    </font>
    <font>
      <u/>
      <sz val="10"/>
      <name val="Arial"/>
      <family val="2"/>
    </font>
    <font>
      <b/>
      <vertAlign val="superscript"/>
      <sz val="10"/>
      <name val="Arial"/>
      <family val="2"/>
    </font>
    <font>
      <vertAlign val="superscript"/>
      <sz val="10"/>
      <color theme="1"/>
      <name val="Arial"/>
      <family val="2"/>
    </font>
    <font>
      <b/>
      <sz val="10"/>
      <color theme="1"/>
      <name val="Arial"/>
      <family val="2"/>
    </font>
    <font>
      <sz val="11"/>
      <color rgb="FF0000FF"/>
      <name val="Calibri"/>
      <family val="2"/>
      <scheme val="minor"/>
    </font>
    <font>
      <sz val="11"/>
      <color indexed="12"/>
      <name val="Calibri"/>
      <family val="2"/>
    </font>
    <font>
      <b/>
      <sz val="11"/>
      <color indexed="12"/>
      <name val="Calibri"/>
      <family val="2"/>
    </font>
    <font>
      <b/>
      <u/>
      <vertAlign val="superscript"/>
      <sz val="10"/>
      <name val="Arial"/>
      <family val="2"/>
    </font>
    <font>
      <b/>
      <vertAlign val="superscript"/>
      <sz val="10"/>
      <color rgb="FFFFFFFF"/>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990000"/>
        <bgColor indexed="37"/>
      </patternFill>
    </fill>
    <fill>
      <patternFill patternType="solid">
        <fgColor rgb="FF990000"/>
        <bgColor indexed="64"/>
      </patternFill>
    </fill>
    <fill>
      <patternFill patternType="solid">
        <fgColor indexed="22"/>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n">
        <color indexed="64"/>
      </top>
      <bottom style="double">
        <color indexed="64"/>
      </bottom>
      <diagonal/>
    </border>
    <border>
      <left/>
      <right/>
      <top/>
      <bottom style="thin">
        <color indexed="64"/>
      </bottom>
      <diagonal/>
    </border>
    <border>
      <left style="thick">
        <color indexed="9"/>
      </left>
      <right style="thick">
        <color indexed="9"/>
      </right>
      <top/>
      <bottom style="thin">
        <color indexed="64"/>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43" fontId="24" fillId="0" borderId="0" applyFont="0" applyFill="0" applyBorder="0" applyAlignment="0" applyProtection="0"/>
    <xf numFmtId="9" fontId="24" fillId="0" borderId="0" applyFont="0" applyFill="0" applyBorder="0" applyAlignment="0" applyProtection="0"/>
  </cellStyleXfs>
  <cellXfs count="353">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22" fillId="0" borderId="0" xfId="0" applyFont="1"/>
    <xf numFmtId="0" fontId="42" fillId="0" borderId="0" xfId="0" applyFont="1"/>
    <xf numFmtId="0" fontId="43" fillId="0" borderId="0" xfId="0" applyFont="1"/>
    <xf numFmtId="168" fontId="22" fillId="0" borderId="0" xfId="0" applyNumberFormat="1" applyFont="1" applyAlignment="1">
      <alignment horizontal="right"/>
    </xf>
    <xf numFmtId="0" fontId="44" fillId="0" borderId="0" xfId="0" applyFont="1"/>
    <xf numFmtId="0" fontId="22" fillId="0" borderId="0" xfId="0" applyFont="1" applyAlignment="1">
      <alignment horizontal="left" wrapText="1"/>
    </xf>
    <xf numFmtId="0" fontId="46" fillId="7" borderId="0" xfId="0" applyFont="1" applyFill="1"/>
    <xf numFmtId="0" fontId="47" fillId="7" borderId="0" xfId="0" applyFont="1" applyFill="1"/>
    <xf numFmtId="0" fontId="48" fillId="0" borderId="0" xfId="0" applyFont="1" applyFill="1"/>
    <xf numFmtId="0" fontId="43" fillId="0" borderId="0" xfId="0" applyFont="1" applyFill="1"/>
    <xf numFmtId="0" fontId="48" fillId="0" borderId="0" xfId="0" applyFont="1" applyFill="1" applyBorder="1" applyAlignment="1">
      <alignment horizontal="center" wrapText="1"/>
    </xf>
    <xf numFmtId="0" fontId="48" fillId="0" borderId="0" xfId="0" applyFont="1" applyFill="1" applyBorder="1" applyAlignment="1">
      <alignment horizontal="center"/>
    </xf>
    <xf numFmtId="0" fontId="24" fillId="0" borderId="0" xfId="0" applyFont="1" applyFill="1"/>
    <xf numFmtId="169" fontId="24" fillId="0" borderId="0" xfId="10" applyNumberFormat="1" applyFont="1" applyFill="1" applyAlignment="1">
      <alignment horizontal="center"/>
    </xf>
    <xf numFmtId="37" fontId="24" fillId="0" borderId="0" xfId="0" applyNumberFormat="1" applyFont="1" applyFill="1" applyAlignment="1">
      <alignment horizontal="center"/>
    </xf>
    <xf numFmtId="14" fontId="24" fillId="0" borderId="0" xfId="0" applyNumberFormat="1" applyFont="1" applyFill="1" applyAlignment="1">
      <alignment horizontal="center"/>
    </xf>
    <xf numFmtId="14" fontId="22" fillId="0" borderId="0" xfId="0" applyNumberFormat="1" applyFont="1" applyFill="1" applyAlignment="1">
      <alignment horizontal="center"/>
    </xf>
    <xf numFmtId="170" fontId="24" fillId="0" borderId="0" xfId="11" applyNumberFormat="1" applyFont="1" applyFill="1" applyAlignment="1">
      <alignment horizontal="center"/>
    </xf>
    <xf numFmtId="0" fontId="24" fillId="0" borderId="0" xfId="0" applyFont="1" applyFill="1" applyAlignment="1">
      <alignment horizontal="center"/>
    </xf>
    <xf numFmtId="43" fontId="22" fillId="0" borderId="0" xfId="9" applyFont="1"/>
    <xf numFmtId="171" fontId="24" fillId="0" borderId="0" xfId="10" applyNumberFormat="1" applyFont="1" applyFill="1" applyAlignment="1">
      <alignment horizontal="center"/>
    </xf>
    <xf numFmtId="10" fontId="24" fillId="0" borderId="0" xfId="11" applyNumberFormat="1" applyFont="1" applyFill="1" applyAlignment="1">
      <alignment horizontal="center"/>
    </xf>
    <xf numFmtId="172" fontId="24" fillId="0" borderId="0" xfId="10" applyNumberFormat="1" applyFont="1" applyFill="1" applyAlignment="1">
      <alignment horizontal="center"/>
    </xf>
    <xf numFmtId="173" fontId="24" fillId="0" borderId="0" xfId="10" applyNumberFormat="1" applyFont="1" applyFill="1" applyAlignment="1">
      <alignment horizontal="center"/>
    </xf>
    <xf numFmtId="174" fontId="24" fillId="0" borderId="0" xfId="10" applyNumberFormat="1" applyFont="1" applyFill="1" applyAlignment="1">
      <alignment horizontal="center"/>
    </xf>
    <xf numFmtId="10" fontId="22" fillId="0" borderId="0" xfId="11" applyNumberFormat="1" applyFont="1" applyFill="1" applyAlignment="1">
      <alignment horizontal="center"/>
    </xf>
    <xf numFmtId="0" fontId="24" fillId="0" borderId="0" xfId="0" applyFont="1"/>
    <xf numFmtId="169" fontId="43" fillId="0" borderId="0" xfId="0" applyNumberFormat="1" applyFont="1" applyAlignment="1">
      <alignment horizontal="right"/>
    </xf>
    <xf numFmtId="37" fontId="43" fillId="0" borderId="14" xfId="0" applyNumberFormat="1" applyFont="1" applyBorder="1" applyAlignment="1">
      <alignment horizontal="center"/>
    </xf>
    <xf numFmtId="0" fontId="49" fillId="0" borderId="0" xfId="0" applyFont="1" applyAlignment="1">
      <alignment horizontal="center"/>
    </xf>
    <xf numFmtId="169" fontId="22" fillId="0" borderId="0" xfId="0" applyNumberFormat="1" applyFont="1" applyAlignment="1">
      <alignment horizontal="right"/>
    </xf>
    <xf numFmtId="175" fontId="22" fillId="0" borderId="0" xfId="0" applyNumberFormat="1" applyFont="1" applyAlignment="1">
      <alignment horizontal="right"/>
    </xf>
    <xf numFmtId="0" fontId="50" fillId="0" borderId="0" xfId="0" applyFont="1" applyAlignment="1">
      <alignment horizontal="center"/>
    </xf>
    <xf numFmtId="0" fontId="22" fillId="0" borderId="0" xfId="0" applyFont="1" applyFill="1"/>
    <xf numFmtId="0" fontId="44" fillId="0" borderId="0" xfId="0" applyFont="1" applyFill="1" applyAlignment="1">
      <alignment horizontal="left" indent="1"/>
    </xf>
    <xf numFmtId="0" fontId="48" fillId="0" borderId="0" xfId="0" applyFont="1"/>
    <xf numFmtId="0" fontId="48" fillId="0" borderId="0" xfId="0" applyFont="1" applyBorder="1" applyAlignment="1">
      <alignment horizontal="center"/>
    </xf>
    <xf numFmtId="0" fontId="48" fillId="0" borderId="0" xfId="0" applyFont="1" applyAlignment="1">
      <alignment horizontal="center"/>
    </xf>
    <xf numFmtId="0" fontId="43" fillId="0" borderId="0" xfId="0" applyFont="1" applyBorder="1" applyAlignment="1">
      <alignment horizontal="center"/>
    </xf>
    <xf numFmtId="0" fontId="22" fillId="0" borderId="0" xfId="0" applyFont="1" applyBorder="1" applyAlignment="1">
      <alignment horizontal="center"/>
    </xf>
    <xf numFmtId="0" fontId="24" fillId="0" borderId="0" xfId="0" applyFont="1" applyBorder="1" applyAlignment="1">
      <alignment horizontal="center"/>
    </xf>
    <xf numFmtId="0" fontId="24" fillId="0" borderId="0" xfId="0" applyFont="1" applyAlignment="1">
      <alignment horizontal="center"/>
    </xf>
    <xf numFmtId="0" fontId="22" fillId="0" borderId="0" xfId="0" applyFont="1" applyAlignment="1">
      <alignment horizontal="center"/>
    </xf>
    <xf numFmtId="0" fontId="22" fillId="0" borderId="0" xfId="0" applyFont="1" applyBorder="1"/>
    <xf numFmtId="0" fontId="24" fillId="0" borderId="0" xfId="0" applyFont="1" applyBorder="1"/>
    <xf numFmtId="0" fontId="52" fillId="0" borderId="0" xfId="0" applyFont="1" applyBorder="1" applyAlignment="1">
      <alignment horizontal="center"/>
    </xf>
    <xf numFmtId="0" fontId="46" fillId="0" borderId="0" xfId="0" applyFont="1" applyBorder="1" applyAlignment="1">
      <alignment horizontal="center"/>
    </xf>
    <xf numFmtId="0" fontId="53" fillId="0" borderId="0" xfId="0" applyFont="1" applyAlignment="1">
      <alignment horizontal="center"/>
    </xf>
    <xf numFmtId="0" fontId="22" fillId="0" borderId="0" xfId="0" applyFont="1" applyFill="1" applyAlignment="1">
      <alignment horizontal="center" vertical="top"/>
    </xf>
    <xf numFmtId="0" fontId="48" fillId="0" borderId="0" xfId="0" applyFont="1" applyFill="1" applyAlignment="1">
      <alignment horizontal="left"/>
    </xf>
    <xf numFmtId="0" fontId="48" fillId="0" borderId="0" xfId="0" applyFont="1" applyFill="1" applyAlignment="1">
      <alignment horizontal="left" wrapText="1"/>
    </xf>
    <xf numFmtId="0" fontId="48" fillId="0" borderId="0" xfId="0" applyFont="1" applyFill="1" applyBorder="1" applyAlignment="1">
      <alignment horizontal="centerContinuous" wrapText="1"/>
    </xf>
    <xf numFmtId="0" fontId="54" fillId="0" borderId="0" xfId="0" applyFont="1" applyFill="1" applyBorder="1" applyAlignment="1">
      <alignment horizontal="centerContinuous"/>
    </xf>
    <xf numFmtId="0" fontId="48" fillId="0" borderId="0" xfId="0" applyFont="1" applyFill="1" applyBorder="1" applyAlignment="1">
      <alignment horizontal="left" wrapText="1"/>
    </xf>
    <xf numFmtId="0" fontId="43" fillId="0" borderId="0" xfId="0" applyFont="1" applyFill="1" applyBorder="1" applyAlignment="1">
      <alignment horizontal="center" wrapText="1"/>
    </xf>
    <xf numFmtId="0" fontId="43" fillId="0" borderId="0" xfId="0" applyFont="1" applyFill="1" applyBorder="1" applyAlignment="1">
      <alignment horizontal="centerContinuous" wrapText="1"/>
    </xf>
    <xf numFmtId="0" fontId="22" fillId="0" borderId="0" xfId="0" applyFont="1" applyFill="1" applyBorder="1" applyAlignment="1">
      <alignment horizontal="centerContinuous"/>
    </xf>
    <xf numFmtId="0" fontId="43" fillId="0" borderId="0" xfId="0" applyFont="1" applyFill="1" applyBorder="1" applyAlignment="1">
      <alignment horizontal="center"/>
    </xf>
    <xf numFmtId="0" fontId="43" fillId="0" borderId="0" xfId="0" applyFont="1" applyFill="1" applyBorder="1" applyAlignment="1">
      <alignment horizontal="left" wrapText="1"/>
    </xf>
    <xf numFmtId="0" fontId="48" fillId="0" borderId="0" xfId="0" applyFont="1" applyFill="1" applyAlignment="1">
      <alignment horizontal="center" wrapText="1"/>
    </xf>
    <xf numFmtId="0" fontId="52" fillId="0" borderId="0" xfId="0" applyFont="1" applyAlignment="1">
      <alignment horizontal="center"/>
    </xf>
    <xf numFmtId="0" fontId="43" fillId="0" borderId="0" xfId="0" applyFont="1" applyFill="1" applyAlignment="1">
      <alignment vertical="top"/>
    </xf>
    <xf numFmtId="0" fontId="22" fillId="0" borderId="0" xfId="0" applyFont="1" applyFill="1" applyAlignment="1">
      <alignment vertical="top"/>
    </xf>
    <xf numFmtId="0" fontId="53" fillId="0" borderId="0" xfId="0" applyFont="1" applyFill="1"/>
    <xf numFmtId="0" fontId="22" fillId="0" borderId="0" xfId="0" applyFont="1" applyFill="1" applyAlignment="1">
      <alignment horizontal="center"/>
    </xf>
    <xf numFmtId="0" fontId="22" fillId="0" borderId="0" xfId="0" applyFont="1" applyFill="1" applyAlignment="1">
      <alignment horizontal="left" vertical="top"/>
    </xf>
    <xf numFmtId="0" fontId="22" fillId="0" borderId="0" xfId="0" applyFont="1" applyFill="1" applyAlignment="1">
      <alignment horizontal="left" vertical="top" wrapText="1"/>
    </xf>
    <xf numFmtId="0" fontId="24" fillId="0" borderId="0" xfId="0" applyFont="1" applyFill="1" applyAlignment="1">
      <alignment horizontal="left" vertical="top" indent="1"/>
    </xf>
    <xf numFmtId="0" fontId="53" fillId="0" borderId="0" xfId="0" applyFont="1" applyFill="1" applyAlignment="1">
      <alignment horizontal="center" vertical="top"/>
    </xf>
    <xf numFmtId="0" fontId="22" fillId="0" borderId="0" xfId="0" applyFont="1" applyFill="1" applyBorder="1" applyAlignment="1">
      <alignment horizontal="center" vertical="top"/>
    </xf>
    <xf numFmtId="0" fontId="22" fillId="0" borderId="0" xfId="0" applyFont="1" applyFill="1" applyBorder="1" applyAlignment="1">
      <alignment horizontal="center"/>
    </xf>
    <xf numFmtId="0" fontId="22" fillId="0" borderId="0" xfId="0" applyFont="1" applyFill="1" applyBorder="1" applyAlignment="1">
      <alignment horizontal="left" vertical="top"/>
    </xf>
    <xf numFmtId="0" fontId="22" fillId="0" borderId="0" xfId="0" applyFont="1" applyFill="1" applyAlignment="1">
      <alignment horizontal="left" vertical="top" indent="1"/>
    </xf>
    <xf numFmtId="0" fontId="22" fillId="0" borderId="15" xfId="0" applyFont="1" applyFill="1" applyBorder="1" applyAlignment="1">
      <alignment horizontal="center" vertical="top"/>
    </xf>
    <xf numFmtId="0" fontId="53" fillId="0" borderId="15" xfId="0" applyFont="1" applyFill="1" applyBorder="1" applyAlignment="1">
      <alignment horizontal="center" vertical="top"/>
    </xf>
    <xf numFmtId="0" fontId="53" fillId="0" borderId="0" xfId="0" applyFont="1" applyFill="1" applyBorder="1" applyAlignment="1">
      <alignment horizontal="center" vertical="top"/>
    </xf>
    <xf numFmtId="0" fontId="44" fillId="0" borderId="0" xfId="0" applyFont="1" applyFill="1" applyAlignment="1"/>
    <xf numFmtId="0" fontId="44" fillId="0" borderId="0" xfId="0" applyFont="1" applyFill="1" applyAlignment="1">
      <alignment wrapText="1"/>
    </xf>
    <xf numFmtId="0" fontId="44" fillId="0" borderId="0" xfId="0" applyFont="1" applyFill="1" applyAlignment="1">
      <alignment horizontal="left" wrapText="1"/>
    </xf>
    <xf numFmtId="0" fontId="24" fillId="0" borderId="0" xfId="0" applyFont="1" applyFill="1" applyAlignment="1">
      <alignment horizontal="center" vertical="top"/>
    </xf>
    <xf numFmtId="0" fontId="24" fillId="0" borderId="0" xfId="0" applyFont="1" applyFill="1" applyBorder="1" applyAlignment="1">
      <alignment horizontal="left" vertical="top"/>
    </xf>
    <xf numFmtId="0" fontId="24" fillId="0" borderId="0" xfId="0" applyFont="1" applyFill="1" applyAlignment="1">
      <alignment horizontal="left" vertical="top" indent="2"/>
    </xf>
    <xf numFmtId="0" fontId="24" fillId="0" borderId="0" xfId="0" applyFont="1" applyFill="1" applyAlignment="1">
      <alignment horizontal="left" vertical="top"/>
    </xf>
    <xf numFmtId="0" fontId="22" fillId="0" borderId="0" xfId="0" applyFont="1" applyFill="1" applyAlignment="1">
      <alignment horizontal="left" vertical="top" indent="2"/>
    </xf>
    <xf numFmtId="3" fontId="22" fillId="0" borderId="0" xfId="0" applyNumberFormat="1" applyFont="1" applyFill="1" applyAlignment="1">
      <alignment horizontal="center"/>
    </xf>
    <xf numFmtId="0" fontId="43" fillId="0" borderId="0" xfId="0" applyFont="1" applyFill="1" applyAlignment="1">
      <alignment horizontal="right"/>
    </xf>
    <xf numFmtId="176" fontId="24" fillId="0" borderId="0" xfId="0" applyNumberFormat="1" applyFont="1" applyFill="1" applyAlignment="1">
      <alignment horizontal="center"/>
    </xf>
    <xf numFmtId="176" fontId="24" fillId="0" borderId="0" xfId="0" applyNumberFormat="1" applyFont="1" applyFill="1" applyBorder="1" applyAlignment="1">
      <alignment horizontal="center"/>
    </xf>
    <xf numFmtId="176" fontId="22" fillId="0" borderId="0" xfId="0" applyNumberFormat="1" applyFont="1" applyFill="1"/>
    <xf numFmtId="0" fontId="22" fillId="0" borderId="0" xfId="0" applyFont="1" applyFill="1" applyAlignment="1">
      <alignment horizontal="left"/>
    </xf>
    <xf numFmtId="0" fontId="22" fillId="0" borderId="0" xfId="0" applyFont="1" applyFill="1" applyAlignment="1">
      <alignment horizontal="right"/>
    </xf>
    <xf numFmtId="0" fontId="43" fillId="0" borderId="0" xfId="0" applyFont="1" applyFill="1" applyAlignment="1">
      <alignment horizontal="left"/>
    </xf>
    <xf numFmtId="0" fontId="43" fillId="0" borderId="0" xfId="0" applyFont="1" applyFill="1" applyAlignment="1">
      <alignment horizontal="center"/>
    </xf>
    <xf numFmtId="3" fontId="22" fillId="0" borderId="0" xfId="0" applyNumberFormat="1" applyFont="1" applyAlignment="1">
      <alignment horizontal="center"/>
    </xf>
    <xf numFmtId="3" fontId="22" fillId="0" borderId="0" xfId="0" applyNumberFormat="1" applyFont="1" applyAlignment="1">
      <alignment horizontal="right"/>
    </xf>
    <xf numFmtId="0" fontId="46" fillId="8" borderId="0" xfId="0" applyFont="1" applyFill="1"/>
    <xf numFmtId="177" fontId="24" fillId="0" borderId="0" xfId="0" applyNumberFormat="1" applyFont="1" applyFill="1" applyAlignment="1">
      <alignment horizontal="center"/>
    </xf>
    <xf numFmtId="178" fontId="24" fillId="0" borderId="0" xfId="0" applyNumberFormat="1" applyFont="1" applyFill="1" applyAlignment="1">
      <alignment horizontal="center"/>
    </xf>
    <xf numFmtId="179" fontId="24" fillId="0" borderId="0" xfId="0" applyNumberFormat="1" applyFont="1" applyFill="1" applyAlignment="1">
      <alignment horizontal="center"/>
    </xf>
    <xf numFmtId="180" fontId="24" fillId="0" borderId="0" xfId="0" applyNumberFormat="1" applyFont="1" applyFill="1" applyAlignment="1">
      <alignment horizontal="center"/>
    </xf>
    <xf numFmtId="181" fontId="24" fillId="0" borderId="0" xfId="0" applyNumberFormat="1" applyFont="1" applyFill="1" applyAlignment="1">
      <alignment horizontal="center"/>
    </xf>
    <xf numFmtId="0" fontId="47" fillId="0" borderId="0" xfId="0" applyFont="1" applyFill="1"/>
    <xf numFmtId="0" fontId="46" fillId="0" borderId="0" xfId="0" applyFont="1" applyFill="1"/>
    <xf numFmtId="0" fontId="24" fillId="0" borderId="0" xfId="0" applyFont="1" applyAlignment="1">
      <alignment horizontal="right"/>
    </xf>
    <xf numFmtId="0" fontId="48" fillId="0" borderId="0" xfId="0" applyFont="1" applyAlignment="1">
      <alignment horizontal="right"/>
    </xf>
    <xf numFmtId="0" fontId="48" fillId="0" borderId="0" xfId="0" applyFont="1" applyFill="1" applyAlignment="1">
      <alignment horizontal="center"/>
    </xf>
    <xf numFmtId="182" fontId="22" fillId="0" borderId="0" xfId="0" applyNumberFormat="1" applyFont="1" applyFill="1" applyAlignment="1">
      <alignment horizontal="right"/>
    </xf>
    <xf numFmtId="176" fontId="22" fillId="0" borderId="0" xfId="0" applyNumberFormat="1" applyFont="1" applyFill="1" applyAlignment="1">
      <alignment horizontal="right"/>
    </xf>
    <xf numFmtId="176" fontId="22" fillId="0" borderId="0" xfId="10" applyNumberFormat="1" applyFont="1"/>
    <xf numFmtId="43" fontId="22" fillId="0" borderId="0" xfId="0" applyNumberFormat="1" applyFont="1" applyFill="1" applyAlignment="1">
      <alignment horizontal="right"/>
    </xf>
    <xf numFmtId="182" fontId="22" fillId="0" borderId="0" xfId="0" applyNumberFormat="1" applyFont="1"/>
    <xf numFmtId="43" fontId="22" fillId="0" borderId="0" xfId="10" applyFont="1"/>
    <xf numFmtId="182" fontId="22" fillId="0" borderId="0" xfId="10" quotePrefix="1" applyNumberFormat="1" applyFont="1" applyFill="1" applyAlignment="1">
      <alignment horizontal="right"/>
    </xf>
    <xf numFmtId="43" fontId="22" fillId="0" borderId="0" xfId="10" applyFont="1" applyFill="1"/>
    <xf numFmtId="10" fontId="22" fillId="0" borderId="0" xfId="11" quotePrefix="1" applyNumberFormat="1" applyFont="1" applyFill="1" applyAlignment="1">
      <alignment horizontal="right"/>
    </xf>
    <xf numFmtId="43" fontId="22" fillId="0" borderId="0" xfId="10" applyNumberFormat="1" applyFont="1" applyFill="1" applyAlignment="1">
      <alignment horizontal="right"/>
    </xf>
    <xf numFmtId="10" fontId="22" fillId="0" borderId="0" xfId="11" applyNumberFormat="1" applyFont="1"/>
    <xf numFmtId="43" fontId="22" fillId="0" borderId="0" xfId="10" quotePrefix="1" applyNumberFormat="1" applyFont="1" applyFill="1" applyAlignment="1">
      <alignment horizontal="right"/>
    </xf>
    <xf numFmtId="2" fontId="22" fillId="0" borderId="0" xfId="10" applyNumberFormat="1" applyFont="1" applyFill="1" applyAlignment="1">
      <alignment horizontal="right"/>
    </xf>
    <xf numFmtId="183" fontId="22" fillId="0" borderId="0" xfId="10" applyNumberFormat="1" applyFont="1" applyFill="1" applyAlignment="1">
      <alignment horizontal="right"/>
    </xf>
    <xf numFmtId="0" fontId="44" fillId="0" borderId="0" xfId="0" applyFont="1" applyFill="1"/>
    <xf numFmtId="0" fontId="44" fillId="0" borderId="0" xfId="0" applyFont="1" applyAlignment="1">
      <alignment horizontal="left"/>
    </xf>
    <xf numFmtId="0" fontId="44" fillId="0" borderId="0" xfId="0" applyFont="1" applyFill="1" applyAlignment="1">
      <alignment horizontal="left"/>
    </xf>
    <xf numFmtId="6" fontId="24" fillId="0" borderId="0" xfId="11" applyNumberFormat="1" applyFont="1" applyFill="1" applyBorder="1" applyAlignment="1">
      <alignment horizontal="center"/>
    </xf>
    <xf numFmtId="0" fontId="24" fillId="0" borderId="0" xfId="0" applyFont="1" applyFill="1" applyAlignment="1">
      <alignment horizontal="left"/>
    </xf>
    <xf numFmtId="176" fontId="43" fillId="0" borderId="0" xfId="0" applyNumberFormat="1" applyFont="1" applyAlignment="1">
      <alignment horizontal="right"/>
    </xf>
    <xf numFmtId="176" fontId="22" fillId="0" borderId="0" xfId="0" applyNumberFormat="1" applyFont="1"/>
    <xf numFmtId="176" fontId="22" fillId="0" borderId="0" xfId="0" quotePrefix="1" applyNumberFormat="1" applyFont="1" applyAlignment="1">
      <alignment horizontal="right"/>
    </xf>
    <xf numFmtId="0" fontId="22" fillId="0" borderId="0" xfId="0" applyFont="1" applyAlignment="1">
      <alignment horizontal="right"/>
    </xf>
    <xf numFmtId="176" fontId="22" fillId="0" borderId="0" xfId="0" applyNumberFormat="1" applyFont="1" applyAlignment="1">
      <alignment horizontal="right"/>
    </xf>
    <xf numFmtId="10" fontId="24" fillId="0" borderId="0" xfId="0" quotePrefix="1" applyNumberFormat="1" applyFont="1" applyFill="1" applyAlignment="1">
      <alignment horizontal="right"/>
    </xf>
    <xf numFmtId="0" fontId="50" fillId="0" borderId="0" xfId="0" applyFont="1"/>
    <xf numFmtId="176" fontId="22" fillId="0" borderId="0" xfId="10" quotePrefix="1" applyNumberFormat="1" applyFont="1" applyFill="1" applyAlignment="1">
      <alignment horizontal="right"/>
    </xf>
    <xf numFmtId="0" fontId="22" fillId="0" borderId="0" xfId="0" applyFont="1" applyAlignment="1">
      <alignment horizontal="left" indent="2"/>
    </xf>
    <xf numFmtId="176" fontId="22" fillId="0" borderId="0" xfId="10" quotePrefix="1" applyNumberFormat="1" applyFont="1" applyAlignment="1">
      <alignment horizontal="right"/>
    </xf>
    <xf numFmtId="0" fontId="22" fillId="0" borderId="0" xfId="0" applyFont="1" applyAlignment="1">
      <alignment horizontal="left"/>
    </xf>
    <xf numFmtId="0" fontId="57" fillId="0" borderId="0" xfId="0" applyFont="1" applyAlignment="1">
      <alignment vertical="center"/>
    </xf>
    <xf numFmtId="5" fontId="43" fillId="0" borderId="14" xfId="0" quotePrefix="1" applyNumberFormat="1" applyFont="1" applyBorder="1" applyAlignment="1">
      <alignment horizontal="right"/>
    </xf>
    <xf numFmtId="0" fontId="43" fillId="0" borderId="0" xfId="0" applyFont="1" applyAlignment="1">
      <alignment horizontal="right"/>
    </xf>
    <xf numFmtId="184" fontId="22" fillId="0" borderId="0" xfId="10" applyNumberFormat="1" applyFont="1" applyFill="1"/>
    <xf numFmtId="10" fontId="24" fillId="0" borderId="0" xfId="0" applyNumberFormat="1" applyFont="1" applyFill="1"/>
    <xf numFmtId="0" fontId="24" fillId="0" borderId="0" xfId="0" applyFont="1" applyFill="1" applyAlignment="1">
      <alignment horizontal="left" indent="2"/>
    </xf>
    <xf numFmtId="176" fontId="43" fillId="0" borderId="14" xfId="0" applyNumberFormat="1" applyFont="1" applyFill="1" applyBorder="1" applyAlignment="1">
      <alignment horizontal="right"/>
    </xf>
    <xf numFmtId="0" fontId="53" fillId="0" borderId="0" xfId="0" applyFont="1" applyFill="1" applyAlignment="1">
      <alignment horizontal="center"/>
    </xf>
    <xf numFmtId="3" fontId="24" fillId="0" borderId="0" xfId="0" applyNumberFormat="1" applyFont="1" applyFill="1" applyAlignment="1">
      <alignment horizontal="center"/>
    </xf>
    <xf numFmtId="0" fontId="24" fillId="0" borderId="0" xfId="0" applyFont="1" applyAlignment="1">
      <alignment horizontal="left" indent="1"/>
    </xf>
    <xf numFmtId="176" fontId="22" fillId="0" borderId="0" xfId="0" applyNumberFormat="1" applyFont="1" applyFill="1" applyAlignment="1">
      <alignment horizontal="center"/>
    </xf>
    <xf numFmtId="0" fontId="45" fillId="0" borderId="0" xfId="0" applyFont="1" applyFill="1" applyAlignment="1">
      <alignment horizontal="left"/>
    </xf>
    <xf numFmtId="3" fontId="43" fillId="0" borderId="0" xfId="0" applyNumberFormat="1" applyFont="1" applyFill="1" applyAlignment="1">
      <alignment horizontal="center"/>
    </xf>
    <xf numFmtId="0" fontId="22" fillId="8" borderId="0" xfId="0" applyFont="1" applyFill="1"/>
    <xf numFmtId="182" fontId="43" fillId="0" borderId="0" xfId="10" applyNumberFormat="1" applyFont="1" applyBorder="1"/>
    <xf numFmtId="10" fontId="43" fillId="0" borderId="0" xfId="11" applyNumberFormat="1" applyFont="1" applyBorder="1" applyAlignment="1">
      <alignment horizontal="center"/>
    </xf>
    <xf numFmtId="10" fontId="43" fillId="0" borderId="0" xfId="11" applyNumberFormat="1" applyFont="1" applyBorder="1"/>
    <xf numFmtId="0" fontId="43" fillId="9" borderId="0" xfId="0" applyFont="1" applyFill="1"/>
    <xf numFmtId="0" fontId="24" fillId="9" borderId="0" xfId="0" applyFont="1" applyFill="1"/>
    <xf numFmtId="0" fontId="43" fillId="0" borderId="16" xfId="0" applyFont="1" applyFill="1" applyBorder="1" applyAlignment="1">
      <alignment horizontal="right"/>
    </xf>
    <xf numFmtId="182" fontId="22" fillId="0" borderId="0" xfId="10" applyNumberFormat="1" applyFont="1" applyFill="1" applyAlignment="1">
      <alignment horizontal="right"/>
    </xf>
    <xf numFmtId="10" fontId="22" fillId="0" borderId="0" xfId="11" applyNumberFormat="1" applyFont="1" applyFill="1" applyAlignment="1">
      <alignment horizontal="right"/>
    </xf>
    <xf numFmtId="182" fontId="43" fillId="0" borderId="14" xfId="0" applyNumberFormat="1" applyFont="1" applyFill="1" applyBorder="1" applyAlignment="1">
      <alignment horizontal="right"/>
    </xf>
    <xf numFmtId="10" fontId="43" fillId="0" borderId="14" xfId="11" applyNumberFormat="1" applyFont="1" applyFill="1" applyBorder="1" applyAlignment="1">
      <alignment horizontal="right"/>
    </xf>
    <xf numFmtId="0" fontId="43" fillId="0" borderId="16" xfId="0" applyFont="1" applyBorder="1" applyAlignment="1">
      <alignment horizontal="right"/>
    </xf>
    <xf numFmtId="182" fontId="22" fillId="0" borderId="0" xfId="10" applyNumberFormat="1" applyFont="1" applyAlignment="1">
      <alignment horizontal="right"/>
    </xf>
    <xf numFmtId="10" fontId="22" fillId="0" borderId="0" xfId="11" applyNumberFormat="1" applyFont="1" applyAlignment="1">
      <alignment horizontal="right"/>
    </xf>
    <xf numFmtId="182" fontId="43" fillId="0" borderId="14" xfId="10" applyNumberFormat="1" applyFont="1" applyBorder="1" applyAlignment="1">
      <alignment horizontal="right"/>
    </xf>
    <xf numFmtId="10" fontId="43" fillId="0" borderId="14" xfId="11" applyNumberFormat="1" applyFont="1" applyBorder="1" applyAlignment="1">
      <alignment horizontal="right"/>
    </xf>
    <xf numFmtId="182" fontId="43" fillId="0" borderId="14" xfId="0" applyNumberFormat="1" applyFont="1" applyBorder="1" applyAlignment="1">
      <alignment horizontal="right"/>
    </xf>
    <xf numFmtId="0" fontId="54" fillId="0" borderId="0" xfId="0" applyFont="1" applyFill="1" applyAlignment="1">
      <alignment horizontal="left"/>
    </xf>
    <xf numFmtId="10" fontId="22" fillId="0" borderId="0" xfId="11" applyNumberFormat="1" applyFont="1" applyFill="1"/>
    <xf numFmtId="10" fontId="43" fillId="0" borderId="0" xfId="11" applyNumberFormat="1" applyFont="1" applyFill="1" applyBorder="1"/>
    <xf numFmtId="182" fontId="22" fillId="0" borderId="0" xfId="10" applyNumberFormat="1" applyFont="1" applyFill="1" applyBorder="1" applyAlignment="1">
      <alignment horizontal="right"/>
    </xf>
    <xf numFmtId="182" fontId="22" fillId="0" borderId="15" xfId="10" applyNumberFormat="1" applyFont="1" applyFill="1" applyBorder="1" applyAlignment="1">
      <alignment horizontal="right"/>
    </xf>
    <xf numFmtId="182" fontId="43" fillId="0" borderId="0" xfId="0" applyNumberFormat="1" applyFont="1" applyBorder="1" applyAlignment="1">
      <alignment horizontal="right"/>
    </xf>
    <xf numFmtId="182" fontId="22" fillId="0" borderId="0" xfId="10" applyNumberFormat="1" applyFont="1"/>
    <xf numFmtId="9" fontId="22" fillId="0" borderId="0" xfId="11" applyFont="1"/>
    <xf numFmtId="0" fontId="14" fillId="0" borderId="0" xfId="2" applyFill="1" applyBorder="1" applyAlignment="1" applyProtection="1">
      <alignment horizontal="center" vertical="center" wrapText="1"/>
    </xf>
    <xf numFmtId="0" fontId="58" fillId="0" borderId="0" xfId="0"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6" fontId="19" fillId="0" borderId="0" xfId="0" applyNumberFormat="1"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40" fillId="0" borderId="0" xfId="0" applyFont="1" applyProtection="1"/>
    <xf numFmtId="10" fontId="24" fillId="0" borderId="0" xfId="1" applyNumberFormat="1" applyFont="1" applyFill="1" applyBorder="1" applyAlignment="1">
      <alignment horizontal="center"/>
    </xf>
    <xf numFmtId="0" fontId="6" fillId="3" borderId="0" xfId="0" applyFont="1" applyFill="1" applyBorder="1" applyAlignment="1">
      <alignment horizontal="center"/>
    </xf>
    <xf numFmtId="0" fontId="0" fillId="0" borderId="0" xfId="0" applyFont="1" applyAlignment="1"/>
    <xf numFmtId="0" fontId="41" fillId="0" borderId="0" xfId="0" applyFont="1" applyFill="1" applyBorder="1" applyAlignment="1">
      <alignment horizontal="center" vertical="center"/>
    </xf>
    <xf numFmtId="0" fontId="6" fillId="2" borderId="0" xfId="2" applyFont="1" applyFill="1" applyBorder="1" applyAlignment="1">
      <alignment horizontal="center"/>
    </xf>
    <xf numFmtId="0" fontId="6" fillId="0" borderId="0" xfId="2" applyFont="1" applyAlignment="1"/>
    <xf numFmtId="0" fontId="22" fillId="0" borderId="0" xfId="0" applyFont="1" applyAlignment="1">
      <alignment horizontal="left" wrapText="1"/>
    </xf>
    <xf numFmtId="0" fontId="24" fillId="0" borderId="0" xfId="0" applyFont="1" applyAlignment="1">
      <alignment horizontal="left" wrapText="1"/>
    </xf>
    <xf numFmtId="0" fontId="44" fillId="0" borderId="0" xfId="0" applyFont="1" applyFill="1" applyAlignment="1">
      <alignment horizontal="left" wrapText="1"/>
    </xf>
    <xf numFmtId="0" fontId="22" fillId="0" borderId="0" xfId="0" applyFont="1" applyFill="1" applyAlignment="1">
      <alignment horizontal="left" wrapText="1"/>
    </xf>
    <xf numFmtId="0" fontId="44" fillId="0" borderId="0" xfId="0" applyFont="1" applyAlignment="1">
      <alignment horizontal="justify" wrapText="1"/>
    </xf>
    <xf numFmtId="0" fontId="22" fillId="0" borderId="0" xfId="0" applyFont="1" applyAlignment="1"/>
    <xf numFmtId="0" fontId="44" fillId="0" borderId="0" xfId="0" applyFont="1" applyFill="1" applyAlignment="1">
      <alignment horizontal="justify" vertical="top" wrapText="1"/>
    </xf>
    <xf numFmtId="0" fontId="22" fillId="0" borderId="0" xfId="0" applyFont="1" applyFill="1" applyAlignment="1"/>
    <xf numFmtId="0" fontId="44" fillId="0" borderId="0" xfId="0" applyFont="1" applyFill="1" applyAlignment="1">
      <alignment horizontal="left" vertical="top" wrapText="1"/>
    </xf>
    <xf numFmtId="0" fontId="40" fillId="0" borderId="0" xfId="0" applyFont="1" applyFill="1" applyBorder="1" applyAlignment="1">
      <alignment horizontal="left" vertical="center" wrapText="1"/>
    </xf>
  </cellXfs>
  <cellStyles count="12">
    <cellStyle name="Comma" xfId="9" builtinId="3"/>
    <cellStyle name="Comma 10" xfId="10" xr:uid="{00000000-0005-0000-0000-000001000000}"/>
    <cellStyle name="Comma 2" xfId="3" xr:uid="{00000000-0005-0000-0000-000002000000}"/>
    <cellStyle name="Hyperlink" xfId="2" builtinId="8"/>
    <cellStyle name="Normal" xfId="0" builtinId="0"/>
    <cellStyle name="Normal 2" xfId="4" xr:uid="{00000000-0005-0000-0000-000005000000}"/>
    <cellStyle name="Normal 3" xfId="5" xr:uid="{00000000-0005-0000-0000-000006000000}"/>
    <cellStyle name="Normal 4" xfId="6" xr:uid="{00000000-0005-0000-0000-000007000000}"/>
    <cellStyle name="Normal 7" xfId="7" xr:uid="{00000000-0005-0000-0000-000008000000}"/>
    <cellStyle name="Percent" xfId="1" builtinId="5"/>
    <cellStyle name="Percent 2" xfId="11" xr:uid="{00000000-0005-0000-0000-00000A000000}"/>
    <cellStyle name="Standard 3" xfId="8" xr:uid="{00000000-0005-0000-0000-00000B000000}"/>
  </cellStyles>
  <dxfs count="1">
    <dxf>
      <fill>
        <patternFill>
          <bgColor indexed="10"/>
        </patternFill>
      </fill>
    </dxf>
  </dxfs>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607219</xdr:colOff>
      <xdr:row>3</xdr:row>
      <xdr:rowOff>57150</xdr:rowOff>
    </xdr:to>
    <xdr:pic>
      <xdr:nvPicPr>
        <xdr:cNvPr id="2" name="Picture 1" descr="cibc">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0</xdr:col>
      <xdr:colOff>704851</xdr:colOff>
      <xdr:row>3</xdr:row>
      <xdr:rowOff>57150</xdr:rowOff>
    </xdr:to>
    <xdr:pic>
      <xdr:nvPicPr>
        <xdr:cNvPr id="3" name="Picture 1" descr="cibc">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0"/>
          <a:ext cx="7048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s://www.cibc.com/en/about-cibc/investor-relations/debt-information/legislative-covered-bond.html"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6"/>
  <sheetViews>
    <sheetView zoomScale="80" zoomScaleNormal="80" workbookViewId="0"/>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40" t="s">
        <v>1271</v>
      </c>
      <c r="F6" s="340"/>
      <c r="G6" s="340"/>
      <c r="H6" s="7"/>
      <c r="I6" s="7"/>
      <c r="J6" s="8"/>
    </row>
    <row r="7" spans="2:10" ht="26.25" x14ac:dyDescent="0.25">
      <c r="B7" s="6"/>
      <c r="C7" s="7"/>
      <c r="D7" s="7"/>
      <c r="E7" s="7"/>
      <c r="F7" s="11" t="str">
        <f>'A. HTT General'!C14</f>
        <v>Canada</v>
      </c>
      <c r="G7" s="7"/>
      <c r="H7" s="7"/>
      <c r="I7" s="7"/>
      <c r="J7" s="8"/>
    </row>
    <row r="8" spans="2:10" ht="26.25" x14ac:dyDescent="0.25">
      <c r="B8" s="6"/>
      <c r="C8" s="7"/>
      <c r="D8" s="7"/>
      <c r="E8" s="7"/>
      <c r="F8" s="11" t="str">
        <f>'A. HTT General'!C15</f>
        <v>Canadian Imperial Bank of Commerce</v>
      </c>
      <c r="G8" s="7"/>
      <c r="H8" s="7"/>
      <c r="I8" s="7"/>
      <c r="J8" s="8"/>
    </row>
    <row r="9" spans="2:10" ht="21" x14ac:dyDescent="0.25">
      <c r="B9" s="6"/>
      <c r="C9" s="7"/>
      <c r="D9" s="7"/>
      <c r="E9" s="7"/>
      <c r="F9" s="12" t="str">
        <f>"Reporting Date: "&amp;TEXT('D. Nat Trans Templ'!D3,"DD/MM/YY")</f>
        <v>Reporting Date: 13/09/19</v>
      </c>
      <c r="G9" s="7"/>
      <c r="H9" s="7"/>
      <c r="I9" s="7"/>
      <c r="J9" s="8"/>
    </row>
    <row r="10" spans="2:10" ht="21" x14ac:dyDescent="0.25">
      <c r="B10" s="6"/>
      <c r="C10" s="7"/>
      <c r="D10" s="7"/>
      <c r="E10" s="7"/>
      <c r="F10" s="12" t="str">
        <f>"Cut-off Date: "&amp;TEXT('D. Nat Trans Templ'!D2,"DD/MM/YY")</f>
        <v>Cut-off Date: 31/08/19</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41" t="s">
        <v>15</v>
      </c>
      <c r="E24" s="342" t="s">
        <v>16</v>
      </c>
      <c r="F24" s="342"/>
      <c r="G24" s="342"/>
      <c r="H24" s="342"/>
      <c r="I24" s="7"/>
      <c r="J24" s="8"/>
    </row>
    <row r="25" spans="2:10" x14ac:dyDescent="0.25">
      <c r="B25" s="6"/>
      <c r="C25" s="7"/>
      <c r="D25" s="7"/>
      <c r="E25" s="15"/>
      <c r="F25" s="15"/>
      <c r="G25" s="15"/>
      <c r="H25" s="7"/>
      <c r="I25" s="7"/>
      <c r="J25" s="8"/>
    </row>
    <row r="26" spans="2:10" x14ac:dyDescent="0.25">
      <c r="B26" s="6"/>
      <c r="C26" s="7"/>
      <c r="D26" s="341" t="s">
        <v>17</v>
      </c>
      <c r="E26" s="342"/>
      <c r="F26" s="342"/>
      <c r="G26" s="342"/>
      <c r="H26" s="342"/>
      <c r="I26" s="7"/>
      <c r="J26" s="8"/>
    </row>
    <row r="27" spans="2:10" x14ac:dyDescent="0.25">
      <c r="B27" s="6"/>
      <c r="C27" s="7"/>
      <c r="D27" s="16"/>
      <c r="E27" s="16"/>
      <c r="F27" s="16"/>
      <c r="G27" s="16"/>
      <c r="H27" s="16"/>
      <c r="I27" s="7"/>
      <c r="J27" s="8"/>
    </row>
    <row r="28" spans="2:10" x14ac:dyDescent="0.25">
      <c r="B28" s="6"/>
      <c r="C28" s="7"/>
      <c r="D28" s="341" t="s">
        <v>18</v>
      </c>
      <c r="E28" s="342" t="s">
        <v>16</v>
      </c>
      <c r="F28" s="342"/>
      <c r="G28" s="342"/>
      <c r="H28" s="342"/>
      <c r="I28" s="7"/>
      <c r="J28" s="8"/>
    </row>
    <row r="29" spans="2:10" x14ac:dyDescent="0.25">
      <c r="B29" s="6"/>
      <c r="C29" s="7"/>
      <c r="D29" s="15"/>
      <c r="E29" s="15"/>
      <c r="F29" s="15"/>
      <c r="G29" s="15"/>
      <c r="H29" s="15"/>
      <c r="I29" s="7"/>
      <c r="J29" s="8"/>
    </row>
    <row r="30" spans="2:10" x14ac:dyDescent="0.25">
      <c r="B30" s="6"/>
      <c r="C30" s="7"/>
      <c r="D30" s="341" t="s">
        <v>19</v>
      </c>
      <c r="E30" s="342" t="s">
        <v>16</v>
      </c>
      <c r="F30" s="342"/>
      <c r="G30" s="342"/>
      <c r="H30" s="342"/>
      <c r="I30" s="7"/>
      <c r="J30" s="8"/>
    </row>
    <row r="31" spans="2:10" x14ac:dyDescent="0.25">
      <c r="B31" s="6"/>
      <c r="C31" s="7"/>
      <c r="D31" s="7"/>
      <c r="E31" s="7"/>
      <c r="F31" s="7"/>
      <c r="G31" s="7"/>
      <c r="H31" s="7"/>
      <c r="I31" s="7"/>
      <c r="J31" s="8"/>
    </row>
    <row r="32" spans="2:10" x14ac:dyDescent="0.25">
      <c r="B32" s="6"/>
      <c r="C32" s="7"/>
      <c r="D32" s="338" t="s">
        <v>20</v>
      </c>
      <c r="E32" s="339"/>
      <c r="F32" s="339"/>
      <c r="G32" s="339"/>
      <c r="H32" s="339"/>
      <c r="I32" s="7"/>
      <c r="J32" s="8"/>
    </row>
    <row r="33" spans="2:10" x14ac:dyDescent="0.25">
      <c r="B33" s="6"/>
      <c r="C33" s="7"/>
      <c r="D33" s="7"/>
      <c r="E33" s="7"/>
      <c r="F33" s="14"/>
      <c r="G33" s="7"/>
      <c r="H33" s="7"/>
      <c r="I33" s="7"/>
      <c r="J33" s="8"/>
    </row>
    <row r="34" spans="2:10" x14ac:dyDescent="0.25">
      <c r="B34" s="6"/>
      <c r="C34" s="7"/>
      <c r="D34" s="338" t="s">
        <v>1226</v>
      </c>
      <c r="E34" s="339"/>
      <c r="F34" s="339"/>
      <c r="G34" s="339"/>
      <c r="H34" s="339"/>
      <c r="I34" s="7"/>
      <c r="J34" s="8"/>
    </row>
    <row r="35" spans="2:10" x14ac:dyDescent="0.25">
      <c r="B35" s="6"/>
      <c r="C35" s="7"/>
      <c r="D35" s="96"/>
      <c r="E35" s="96"/>
      <c r="F35" s="96"/>
      <c r="G35" s="96"/>
      <c r="H35" s="96"/>
      <c r="I35" s="7"/>
      <c r="J35" s="8"/>
    </row>
    <row r="36" spans="2:10" ht="15.75" thickBot="1" x14ac:dyDescent="0.3">
      <c r="B36" s="17"/>
      <c r="C36" s="18"/>
      <c r="D36" s="18"/>
      <c r="E36" s="18"/>
      <c r="F36" s="18"/>
      <c r="G36" s="18"/>
      <c r="H36" s="18"/>
      <c r="I36" s="18"/>
      <c r="J36" s="19"/>
    </row>
  </sheetData>
  <mergeCells count="7">
    <mergeCell ref="D34:H34"/>
    <mergeCell ref="E6:G6"/>
    <mergeCell ref="D32:H32"/>
    <mergeCell ref="D24:H24"/>
    <mergeCell ref="D26:H26"/>
    <mergeCell ref="D28:H28"/>
    <mergeCell ref="D30:H30"/>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31.5" x14ac:dyDescent="0.25">
      <c r="A1" s="141" t="s">
        <v>1227</v>
      </c>
      <c r="B1" s="141"/>
      <c r="C1" s="23"/>
      <c r="D1" s="23"/>
      <c r="E1" s="23"/>
      <c r="F1" s="149" t="s">
        <v>1256</v>
      </c>
      <c r="H1" s="23"/>
      <c r="I1" s="141"/>
      <c r="J1" s="23"/>
      <c r="K1" s="23"/>
      <c r="L1" s="23"/>
      <c r="M1" s="23"/>
    </row>
    <row r="2" spans="1:13" ht="15.75" thickBot="1" x14ac:dyDescent="0.3">
      <c r="A2" s="23"/>
      <c r="B2" s="24"/>
      <c r="C2" s="24"/>
      <c r="D2" s="23"/>
      <c r="E2" s="23"/>
      <c r="F2" s="23"/>
      <c r="H2" s="23"/>
      <c r="L2" s="23"/>
      <c r="M2" s="23"/>
    </row>
    <row r="3" spans="1:13" ht="19.5" thickBot="1" x14ac:dyDescent="0.3">
      <c r="A3" s="26"/>
      <c r="B3" s="27" t="s">
        <v>21</v>
      </c>
      <c r="C3" s="101" t="s">
        <v>1259</v>
      </c>
      <c r="D3" s="26"/>
      <c r="E3" s="26"/>
      <c r="F3" s="23"/>
      <c r="G3" s="26"/>
      <c r="H3" s="23"/>
      <c r="L3" s="23"/>
      <c r="M3" s="23"/>
    </row>
    <row r="4" spans="1:13" ht="15.75" thickBot="1" x14ac:dyDescent="0.3">
      <c r="H4" s="23"/>
      <c r="L4" s="23"/>
      <c r="M4" s="23"/>
    </row>
    <row r="5" spans="1:13" ht="18.75" x14ac:dyDescent="0.25">
      <c r="A5" s="29"/>
      <c r="B5" s="30" t="s">
        <v>22</v>
      </c>
      <c r="C5" s="29"/>
      <c r="E5" s="31"/>
      <c r="F5" s="31"/>
      <c r="H5" s="23"/>
      <c r="L5" s="23"/>
      <c r="M5" s="23"/>
    </row>
    <row r="6" spans="1:13" x14ac:dyDescent="0.25">
      <c r="B6" s="33" t="s">
        <v>23</v>
      </c>
      <c r="H6" s="23"/>
      <c r="L6" s="23"/>
      <c r="M6" s="23"/>
    </row>
    <row r="7" spans="1:13" x14ac:dyDescent="0.25">
      <c r="B7" s="32" t="s">
        <v>24</v>
      </c>
      <c r="H7" s="23"/>
      <c r="L7" s="23"/>
      <c r="M7" s="23"/>
    </row>
    <row r="8" spans="1:13" x14ac:dyDescent="0.25">
      <c r="B8" s="32" t="s">
        <v>25</v>
      </c>
      <c r="F8" s="25" t="s">
        <v>26</v>
      </c>
      <c r="H8" s="23"/>
      <c r="L8" s="23"/>
      <c r="M8" s="23"/>
    </row>
    <row r="9" spans="1:13" x14ac:dyDescent="0.25">
      <c r="B9" s="33" t="s">
        <v>27</v>
      </c>
      <c r="H9" s="23"/>
      <c r="L9" s="23"/>
      <c r="M9" s="23"/>
    </row>
    <row r="10" spans="1:13" x14ac:dyDescent="0.25">
      <c r="B10" s="33" t="s">
        <v>28</v>
      </c>
      <c r="H10" s="23"/>
      <c r="L10" s="23"/>
      <c r="M10" s="23"/>
    </row>
    <row r="11" spans="1:13" ht="15.75" thickBot="1" x14ac:dyDescent="0.3">
      <c r="B11" s="34" t="s">
        <v>29</v>
      </c>
      <c r="H11" s="23"/>
      <c r="L11" s="23"/>
      <c r="M11" s="23"/>
    </row>
    <row r="12" spans="1:13" x14ac:dyDescent="0.25">
      <c r="B12" s="35"/>
      <c r="H12" s="23"/>
      <c r="L12" s="23"/>
      <c r="M12" s="23"/>
    </row>
    <row r="13" spans="1:13" ht="37.5" x14ac:dyDescent="0.25">
      <c r="A13" s="36" t="s">
        <v>30</v>
      </c>
      <c r="B13" s="36" t="s">
        <v>23</v>
      </c>
      <c r="C13" s="37"/>
      <c r="D13" s="37"/>
      <c r="E13" s="37"/>
      <c r="F13" s="37"/>
      <c r="G13" s="38"/>
      <c r="H13" s="23"/>
      <c r="L13" s="23"/>
      <c r="M13" s="23"/>
    </row>
    <row r="14" spans="1:13" x14ac:dyDescent="0.25">
      <c r="A14" s="25" t="s">
        <v>31</v>
      </c>
      <c r="B14" s="39" t="s">
        <v>0</v>
      </c>
      <c r="C14" s="25" t="s">
        <v>12</v>
      </c>
      <c r="E14" s="31"/>
      <c r="F14" s="31"/>
      <c r="H14" s="23"/>
      <c r="L14" s="23"/>
      <c r="M14" s="23"/>
    </row>
    <row r="15" spans="1:13" x14ac:dyDescent="0.25">
      <c r="A15" s="25" t="s">
        <v>33</v>
      </c>
      <c r="B15" s="39" t="s">
        <v>34</v>
      </c>
      <c r="C15" s="102" t="s">
        <v>1319</v>
      </c>
      <c r="E15" s="31"/>
      <c r="F15" s="31"/>
      <c r="H15" s="23"/>
      <c r="L15" s="23"/>
      <c r="M15" s="23"/>
    </row>
    <row r="16" spans="1:13" ht="45" x14ac:dyDescent="0.25">
      <c r="A16" s="25" t="s">
        <v>35</v>
      </c>
      <c r="B16" s="39" t="s">
        <v>36</v>
      </c>
      <c r="C16" s="327" t="s">
        <v>1605</v>
      </c>
      <c r="E16" s="31"/>
      <c r="F16" s="31"/>
      <c r="H16" s="23"/>
      <c r="L16" s="23"/>
      <c r="M16" s="23"/>
    </row>
    <row r="17" spans="1:13" x14ac:dyDescent="0.25">
      <c r="A17" s="25" t="s">
        <v>37</v>
      </c>
      <c r="B17" s="39" t="s">
        <v>38</v>
      </c>
      <c r="C17" s="25" t="str">
        <f>TEXT('D. Nat Trans Templ'!D2,"DD/MM/YY")</f>
        <v>31/08/19</v>
      </c>
      <c r="E17" s="31"/>
      <c r="F17" s="31"/>
      <c r="H17" s="23"/>
      <c r="L17" s="23"/>
      <c r="M17" s="23"/>
    </row>
    <row r="18" spans="1:13" outlineLevel="1" x14ac:dyDescent="0.25">
      <c r="A18" s="25" t="s">
        <v>39</v>
      </c>
      <c r="B18" s="40"/>
      <c r="E18" s="31"/>
      <c r="F18" s="31"/>
      <c r="H18" s="23"/>
      <c r="L18" s="23"/>
      <c r="M18" s="23"/>
    </row>
    <row r="19" spans="1:13" outlineLevel="1" x14ac:dyDescent="0.25">
      <c r="A19" s="25" t="s">
        <v>40</v>
      </c>
      <c r="B19" s="40"/>
      <c r="E19" s="31"/>
      <c r="F19" s="31"/>
      <c r="H19" s="23"/>
      <c r="L19" s="23"/>
      <c r="M19" s="23"/>
    </row>
    <row r="20" spans="1:13" outlineLevel="1" x14ac:dyDescent="0.25">
      <c r="A20" s="25" t="s">
        <v>41</v>
      </c>
      <c r="B20" s="40"/>
      <c r="E20" s="31"/>
      <c r="F20" s="31"/>
      <c r="H20" s="23"/>
      <c r="L20" s="23"/>
      <c r="M20" s="23"/>
    </row>
    <row r="21" spans="1:13" outlineLevel="1" x14ac:dyDescent="0.25">
      <c r="A21" s="25" t="s">
        <v>42</v>
      </c>
      <c r="B21" s="40"/>
      <c r="E21" s="31"/>
      <c r="F21" s="31"/>
      <c r="H21" s="23"/>
      <c r="L21" s="23"/>
      <c r="M21" s="23"/>
    </row>
    <row r="22" spans="1:13" outlineLevel="1" x14ac:dyDescent="0.25">
      <c r="A22" s="25" t="s">
        <v>43</v>
      </c>
      <c r="B22" s="40"/>
      <c r="E22" s="31"/>
      <c r="F22" s="31"/>
      <c r="H22" s="23"/>
      <c r="L22" s="23"/>
      <c r="M22" s="23"/>
    </row>
    <row r="23" spans="1:13" outlineLevel="1" x14ac:dyDescent="0.25">
      <c r="A23" s="25" t="s">
        <v>44</v>
      </c>
      <c r="B23" s="40"/>
      <c r="E23" s="31"/>
      <c r="F23" s="31"/>
      <c r="H23" s="23"/>
      <c r="L23" s="23"/>
      <c r="M23" s="23"/>
    </row>
    <row r="24" spans="1:13" outlineLevel="1" x14ac:dyDescent="0.25">
      <c r="A24" s="25" t="s">
        <v>45</v>
      </c>
      <c r="B24" s="40"/>
      <c r="E24" s="31"/>
      <c r="F24" s="31"/>
      <c r="H24" s="23"/>
      <c r="L24" s="23"/>
      <c r="M24" s="23"/>
    </row>
    <row r="25" spans="1:13" outlineLevel="1" x14ac:dyDescent="0.25">
      <c r="A25" s="25" t="s">
        <v>46</v>
      </c>
      <c r="B25" s="40"/>
      <c r="E25" s="31"/>
      <c r="F25" s="31"/>
      <c r="H25" s="23"/>
      <c r="L25" s="23"/>
      <c r="M25" s="23"/>
    </row>
    <row r="26" spans="1:13" ht="18.75" x14ac:dyDescent="0.25">
      <c r="A26" s="37"/>
      <c r="B26" s="36" t="s">
        <v>24</v>
      </c>
      <c r="C26" s="37"/>
      <c r="D26" s="37"/>
      <c r="E26" s="37"/>
      <c r="F26" s="37"/>
      <c r="G26" s="38"/>
      <c r="H26" s="23"/>
      <c r="L26" s="23"/>
      <c r="M26" s="23"/>
    </row>
    <row r="27" spans="1:13" x14ac:dyDescent="0.25">
      <c r="A27" s="25" t="s">
        <v>47</v>
      </c>
      <c r="B27" s="41" t="s">
        <v>48</v>
      </c>
      <c r="C27" s="25" t="s">
        <v>1607</v>
      </c>
      <c r="D27" s="42"/>
      <c r="E27" s="42"/>
      <c r="F27" s="42"/>
      <c r="H27" s="23"/>
      <c r="L27" s="23"/>
      <c r="M27" s="23"/>
    </row>
    <row r="28" spans="1:13" x14ac:dyDescent="0.25">
      <c r="A28" s="25" t="s">
        <v>49</v>
      </c>
      <c r="B28" s="41" t="s">
        <v>50</v>
      </c>
      <c r="C28" s="25" t="s">
        <v>1607</v>
      </c>
      <c r="D28" s="42"/>
      <c r="E28" s="42"/>
      <c r="F28" s="42"/>
      <c r="H28" s="23"/>
      <c r="L28" s="23"/>
      <c r="M28" s="23"/>
    </row>
    <row r="29" spans="1:13" x14ac:dyDescent="0.25">
      <c r="A29" s="25" t="s">
        <v>51</v>
      </c>
      <c r="B29" s="41" t="s">
        <v>52</v>
      </c>
      <c r="C29" s="327" t="s">
        <v>1606</v>
      </c>
      <c r="E29" s="42"/>
      <c r="F29" s="42"/>
      <c r="H29" s="23"/>
      <c r="L29" s="23"/>
      <c r="M29" s="23"/>
    </row>
    <row r="30" spans="1:13" outlineLevel="1" x14ac:dyDescent="0.25">
      <c r="A30" s="25" t="s">
        <v>53</v>
      </c>
      <c r="B30" s="41"/>
      <c r="E30" s="42"/>
      <c r="F30" s="42"/>
      <c r="H30" s="23"/>
      <c r="L30" s="23"/>
      <c r="M30" s="23"/>
    </row>
    <row r="31" spans="1:13" outlineLevel="1" x14ac:dyDescent="0.25">
      <c r="A31" s="25" t="s">
        <v>54</v>
      </c>
      <c r="B31" s="41"/>
      <c r="E31" s="42"/>
      <c r="F31" s="42"/>
      <c r="H31" s="23"/>
      <c r="L31" s="23"/>
      <c r="M31" s="23"/>
    </row>
    <row r="32" spans="1:13" outlineLevel="1" x14ac:dyDescent="0.25">
      <c r="A32" s="25" t="s">
        <v>55</v>
      </c>
      <c r="B32" s="41"/>
      <c r="E32" s="42"/>
      <c r="F32" s="42"/>
      <c r="H32" s="23"/>
      <c r="L32" s="23"/>
      <c r="M32" s="23"/>
    </row>
    <row r="33" spans="1:13" outlineLevel="1" x14ac:dyDescent="0.25">
      <c r="A33" s="25" t="s">
        <v>56</v>
      </c>
      <c r="B33" s="41"/>
      <c r="E33" s="42"/>
      <c r="F33" s="42"/>
      <c r="H33" s="23"/>
      <c r="L33" s="23"/>
      <c r="M33" s="23"/>
    </row>
    <row r="34" spans="1:13" outlineLevel="1" x14ac:dyDescent="0.25">
      <c r="A34" s="25" t="s">
        <v>57</v>
      </c>
      <c r="B34" s="41"/>
      <c r="E34" s="42"/>
      <c r="F34" s="42"/>
      <c r="H34" s="23"/>
      <c r="L34" s="23"/>
      <c r="M34" s="23"/>
    </row>
    <row r="35" spans="1:13" outlineLevel="1" x14ac:dyDescent="0.25">
      <c r="A35" s="25" t="s">
        <v>58</v>
      </c>
      <c r="B35" s="43"/>
      <c r="E35" s="42"/>
      <c r="F35" s="42"/>
      <c r="H35" s="23"/>
      <c r="L35" s="23"/>
      <c r="M35" s="23"/>
    </row>
    <row r="36" spans="1:13" ht="18.75" x14ac:dyDescent="0.25">
      <c r="A36" s="36"/>
      <c r="B36" s="36" t="s">
        <v>25</v>
      </c>
      <c r="C36" s="36"/>
      <c r="D36" s="37"/>
      <c r="E36" s="37"/>
      <c r="F36" s="37"/>
      <c r="G36" s="38"/>
      <c r="H36" s="23"/>
      <c r="L36" s="23"/>
      <c r="M36" s="23"/>
    </row>
    <row r="37" spans="1:13" ht="15" customHeight="1" x14ac:dyDescent="0.25">
      <c r="A37" s="44"/>
      <c r="B37" s="45" t="s">
        <v>59</v>
      </c>
      <c r="C37" s="44" t="s">
        <v>60</v>
      </c>
      <c r="D37" s="44"/>
      <c r="E37" s="46"/>
      <c r="F37" s="47"/>
      <c r="G37" s="47"/>
      <c r="H37" s="23"/>
      <c r="L37" s="23"/>
      <c r="M37" s="23"/>
    </row>
    <row r="38" spans="1:13" x14ac:dyDescent="0.25">
      <c r="A38" s="25" t="s">
        <v>4</v>
      </c>
      <c r="B38" s="42" t="s">
        <v>1099</v>
      </c>
      <c r="C38" s="144">
        <f>'D. Nat Trans Templ'!D227/1000000</f>
        <v>33541.878052259701</v>
      </c>
      <c r="F38" s="42"/>
      <c r="H38" s="23"/>
      <c r="L38" s="23"/>
      <c r="M38" s="23"/>
    </row>
    <row r="39" spans="1:13" x14ac:dyDescent="0.25">
      <c r="A39" s="25" t="s">
        <v>61</v>
      </c>
      <c r="B39" s="42" t="s">
        <v>62</v>
      </c>
      <c r="C39" s="144">
        <f>'D. Nat Trans Templ'!D265/1000000</f>
        <v>19260.660800000001</v>
      </c>
      <c r="F39" s="42"/>
      <c r="H39" s="23"/>
      <c r="L39" s="23"/>
      <c r="M39" s="23"/>
    </row>
    <row r="40" spans="1:13" outlineLevel="1" x14ac:dyDescent="0.25">
      <c r="A40" s="25" t="s">
        <v>63</v>
      </c>
      <c r="B40" s="48" t="s">
        <v>64</v>
      </c>
      <c r="C40" s="25" t="s">
        <v>924</v>
      </c>
      <c r="F40" s="42"/>
      <c r="H40" s="23"/>
      <c r="L40" s="23"/>
      <c r="M40" s="23"/>
    </row>
    <row r="41" spans="1:13" outlineLevel="1" x14ac:dyDescent="0.25">
      <c r="A41" s="25" t="s">
        <v>65</v>
      </c>
      <c r="B41" s="48" t="s">
        <v>66</v>
      </c>
      <c r="C41" s="25" t="s">
        <v>924</v>
      </c>
      <c r="F41" s="42"/>
      <c r="H41" s="23"/>
      <c r="L41" s="23"/>
      <c r="M41" s="23"/>
    </row>
    <row r="42" spans="1:13" outlineLevel="1" x14ac:dyDescent="0.25">
      <c r="A42" s="25" t="s">
        <v>67</v>
      </c>
      <c r="B42" s="42"/>
      <c r="F42" s="42"/>
      <c r="H42" s="23"/>
      <c r="L42" s="23"/>
      <c r="M42" s="23"/>
    </row>
    <row r="43" spans="1:13" outlineLevel="1" x14ac:dyDescent="0.25">
      <c r="A43" s="25" t="s">
        <v>68</v>
      </c>
      <c r="B43" s="42"/>
      <c r="F43" s="42"/>
      <c r="H43" s="23"/>
      <c r="L43" s="23"/>
      <c r="M43" s="23"/>
    </row>
    <row r="44" spans="1:13" ht="15" customHeight="1" x14ac:dyDescent="0.25">
      <c r="A44" s="44"/>
      <c r="B44" s="45" t="s">
        <v>69</v>
      </c>
      <c r="C44" s="92" t="s">
        <v>1100</v>
      </c>
      <c r="D44" s="44" t="s">
        <v>70</v>
      </c>
      <c r="E44" s="46"/>
      <c r="F44" s="47" t="s">
        <v>71</v>
      </c>
      <c r="G44" s="47" t="s">
        <v>72</v>
      </c>
      <c r="H44" s="23"/>
      <c r="L44" s="23"/>
      <c r="M44" s="23"/>
    </row>
    <row r="45" spans="1:13" x14ac:dyDescent="0.25">
      <c r="A45" s="25" t="s">
        <v>8</v>
      </c>
      <c r="B45" s="42" t="s">
        <v>73</v>
      </c>
      <c r="C45" s="140">
        <f>'D. Nat Trans Templ'!G272-1</f>
        <v>3.0000000000000027E-2</v>
      </c>
      <c r="D45" s="140">
        <f>IF(OR(C38="[For completion]",C39="[For completion]"),"Please complete G.3.1.1 and G.3.1.2",(C38/C39-1))</f>
        <v>0.74147078340425887</v>
      </c>
      <c r="E45" s="61"/>
      <c r="F45" s="140">
        <f>1/'D. Nat Trans Templ'!G270-1</f>
        <v>7.5268817204301008E-2</v>
      </c>
      <c r="G45" s="25" t="s">
        <v>924</v>
      </c>
      <c r="H45" s="23"/>
      <c r="L45" s="23"/>
      <c r="M45" s="23"/>
    </row>
    <row r="46" spans="1:13" outlineLevel="1" x14ac:dyDescent="0.25">
      <c r="A46" s="25" t="s">
        <v>74</v>
      </c>
      <c r="B46" s="121" t="s">
        <v>1623</v>
      </c>
      <c r="C46" s="61"/>
      <c r="D46" s="140">
        <f>'D. Nat Trans Templ'!G273-1</f>
        <v>7.3850925162942893E-2</v>
      </c>
      <c r="E46" s="61"/>
      <c r="F46" s="61"/>
      <c r="G46" s="61"/>
      <c r="H46" s="23"/>
      <c r="L46" s="23"/>
      <c r="M46" s="23"/>
    </row>
    <row r="47" spans="1:13" outlineLevel="1" x14ac:dyDescent="0.25">
      <c r="A47" s="25" t="s">
        <v>75</v>
      </c>
      <c r="B47" s="40" t="s">
        <v>76</v>
      </c>
      <c r="C47" s="61"/>
      <c r="D47" s="61"/>
      <c r="E47" s="61"/>
      <c r="F47" s="61"/>
      <c r="G47" s="61"/>
      <c r="H47" s="23"/>
      <c r="L47" s="23"/>
      <c r="M47" s="23"/>
    </row>
    <row r="48" spans="1:13" outlineLevel="1" x14ac:dyDescent="0.25">
      <c r="A48" s="25" t="s">
        <v>77</v>
      </c>
      <c r="B48" s="40"/>
      <c r="C48" s="61"/>
      <c r="D48" s="61"/>
      <c r="E48" s="61"/>
      <c r="F48" s="61"/>
      <c r="G48" s="61"/>
      <c r="H48" s="23"/>
      <c r="L48" s="23"/>
      <c r="M48" s="23"/>
    </row>
    <row r="49" spans="1:13" outlineLevel="1" x14ac:dyDescent="0.25">
      <c r="A49" s="25" t="s">
        <v>78</v>
      </c>
      <c r="B49" s="40"/>
      <c r="C49" s="61"/>
      <c r="D49" s="61"/>
      <c r="E49" s="61"/>
      <c r="F49" s="61"/>
      <c r="G49" s="61"/>
      <c r="H49" s="23"/>
      <c r="L49" s="23"/>
      <c r="M49" s="23"/>
    </row>
    <row r="50" spans="1:13" outlineLevel="1" x14ac:dyDescent="0.25">
      <c r="A50" s="25" t="s">
        <v>79</v>
      </c>
      <c r="B50" s="40"/>
      <c r="C50" s="61"/>
      <c r="D50" s="61"/>
      <c r="E50" s="61"/>
      <c r="F50" s="61"/>
      <c r="G50" s="61"/>
      <c r="H50" s="23"/>
      <c r="L50" s="23"/>
      <c r="M50" s="23"/>
    </row>
    <row r="51" spans="1:13" outlineLevel="1" x14ac:dyDescent="0.25">
      <c r="A51" s="25" t="s">
        <v>80</v>
      </c>
      <c r="B51" s="40"/>
      <c r="C51" s="61"/>
      <c r="D51" s="61"/>
      <c r="E51" s="61"/>
      <c r="F51" s="61"/>
      <c r="G51" s="61"/>
      <c r="H51" s="23"/>
      <c r="L51" s="23"/>
      <c r="M51" s="23"/>
    </row>
    <row r="52" spans="1:13" ht="15" customHeight="1" x14ac:dyDescent="0.25">
      <c r="A52" s="44"/>
      <c r="B52" s="45" t="s">
        <v>81</v>
      </c>
      <c r="C52" s="44" t="s">
        <v>60</v>
      </c>
      <c r="D52" s="44"/>
      <c r="E52" s="46"/>
      <c r="F52" s="47" t="s">
        <v>82</v>
      </c>
      <c r="G52" s="47"/>
      <c r="H52" s="23"/>
      <c r="L52" s="23"/>
      <c r="M52" s="23"/>
    </row>
    <row r="53" spans="1:13" x14ac:dyDescent="0.25">
      <c r="A53" s="25" t="s">
        <v>83</v>
      </c>
      <c r="B53" s="42" t="s">
        <v>84</v>
      </c>
      <c r="C53" s="144">
        <f>C38</f>
        <v>33541.878052259701</v>
      </c>
      <c r="E53" s="49"/>
      <c r="F53" s="330">
        <f>IF($C$58=0,"",IF(C53="[for completion]","",C53/$C$58))</f>
        <v>1</v>
      </c>
      <c r="G53" s="50"/>
      <c r="H53" s="23"/>
      <c r="L53" s="23"/>
      <c r="M53" s="23"/>
    </row>
    <row r="54" spans="1:13" x14ac:dyDescent="0.25">
      <c r="A54" s="25" t="s">
        <v>85</v>
      </c>
      <c r="B54" s="42" t="s">
        <v>86</v>
      </c>
      <c r="C54" s="144">
        <v>0</v>
      </c>
      <c r="E54" s="49"/>
      <c r="F54" s="330">
        <f>IF($C$58=0,"",IF(C54="[for completion]","",C54/$C$58))</f>
        <v>0</v>
      </c>
      <c r="G54" s="50"/>
      <c r="H54" s="23"/>
      <c r="L54" s="23"/>
      <c r="M54" s="23"/>
    </row>
    <row r="55" spans="1:13" x14ac:dyDescent="0.25">
      <c r="A55" s="25" t="s">
        <v>87</v>
      </c>
      <c r="B55" s="42" t="s">
        <v>88</v>
      </c>
      <c r="C55" s="144">
        <v>0</v>
      </c>
      <c r="E55" s="49"/>
      <c r="F55" s="331">
        <f t="shared" ref="F55:F56" si="0">IF($C$58=0,"",IF(C55="[for completion]","",C55/$C$58))</f>
        <v>0</v>
      </c>
      <c r="G55" s="50"/>
      <c r="H55" s="23"/>
      <c r="L55" s="23"/>
      <c r="M55" s="23"/>
    </row>
    <row r="56" spans="1:13" x14ac:dyDescent="0.25">
      <c r="A56" s="25" t="s">
        <v>89</v>
      </c>
      <c r="B56" s="42" t="s">
        <v>90</v>
      </c>
      <c r="C56" s="144">
        <v>0</v>
      </c>
      <c r="E56" s="49"/>
      <c r="F56" s="331">
        <f t="shared" si="0"/>
        <v>0</v>
      </c>
      <c r="G56" s="50"/>
      <c r="H56" s="23"/>
      <c r="L56" s="23"/>
      <c r="M56" s="23"/>
    </row>
    <row r="57" spans="1:13" x14ac:dyDescent="0.25">
      <c r="A57" s="25" t="s">
        <v>91</v>
      </c>
      <c r="B57" s="25" t="s">
        <v>92</v>
      </c>
      <c r="C57" s="144">
        <v>0</v>
      </c>
      <c r="E57" s="49"/>
      <c r="F57" s="330">
        <f>IF($C$58=0,"",IF(C57="[for completion]","",C57/$C$58))</f>
        <v>0</v>
      </c>
      <c r="G57" s="50"/>
      <c r="H57" s="23"/>
      <c r="L57" s="23"/>
      <c r="M57" s="23"/>
    </row>
    <row r="58" spans="1:13" x14ac:dyDescent="0.25">
      <c r="A58" s="25" t="s">
        <v>93</v>
      </c>
      <c r="B58" s="51" t="s">
        <v>94</v>
      </c>
      <c r="C58" s="145">
        <f>SUM(C53:C57)</f>
        <v>33541.878052259701</v>
      </c>
      <c r="D58" s="49"/>
      <c r="E58" s="49"/>
      <c r="F58" s="331">
        <f>SUM(F53:F57)</f>
        <v>1</v>
      </c>
      <c r="G58" s="50"/>
      <c r="H58" s="23"/>
      <c r="L58" s="23"/>
      <c r="M58" s="23"/>
    </row>
    <row r="59" spans="1:13" outlineLevel="1" x14ac:dyDescent="0.25">
      <c r="A59" s="25" t="s">
        <v>95</v>
      </c>
      <c r="B59" s="53"/>
      <c r="C59" s="144"/>
      <c r="E59" s="49"/>
      <c r="F59" s="50"/>
      <c r="G59" s="50"/>
      <c r="H59" s="23"/>
      <c r="L59" s="23"/>
      <c r="M59" s="23"/>
    </row>
    <row r="60" spans="1:13" outlineLevel="1" x14ac:dyDescent="0.25">
      <c r="A60" s="25" t="s">
        <v>96</v>
      </c>
      <c r="B60" s="53"/>
      <c r="C60" s="144"/>
      <c r="E60" s="49"/>
      <c r="F60" s="50"/>
      <c r="G60" s="50"/>
      <c r="H60" s="23"/>
      <c r="L60" s="23"/>
      <c r="M60" s="23"/>
    </row>
    <row r="61" spans="1:13" outlineLevel="1" x14ac:dyDescent="0.25">
      <c r="A61" s="25" t="s">
        <v>97</v>
      </c>
      <c r="B61" s="53"/>
      <c r="C61" s="144"/>
      <c r="E61" s="49"/>
      <c r="F61" s="50"/>
      <c r="G61" s="50"/>
      <c r="H61" s="23"/>
      <c r="L61" s="23"/>
      <c r="M61" s="23"/>
    </row>
    <row r="62" spans="1:13" outlineLevel="1" x14ac:dyDescent="0.25">
      <c r="A62" s="25" t="s">
        <v>98</v>
      </c>
      <c r="B62" s="53"/>
      <c r="C62" s="144"/>
      <c r="E62" s="49"/>
      <c r="F62" s="50"/>
      <c r="G62" s="50"/>
      <c r="H62" s="23"/>
      <c r="L62" s="23"/>
      <c r="M62" s="23"/>
    </row>
    <row r="63" spans="1:13" outlineLevel="1" x14ac:dyDescent="0.25">
      <c r="A63" s="25" t="s">
        <v>99</v>
      </c>
      <c r="B63" s="53"/>
      <c r="C63" s="144"/>
      <c r="E63" s="49"/>
      <c r="F63" s="50"/>
      <c r="G63" s="50"/>
      <c r="H63" s="23"/>
      <c r="L63" s="23"/>
      <c r="M63" s="23"/>
    </row>
    <row r="64" spans="1:13" outlineLevel="1" x14ac:dyDescent="0.25">
      <c r="A64" s="25" t="s">
        <v>100</v>
      </c>
      <c r="B64" s="53"/>
      <c r="C64" s="146"/>
      <c r="D64" s="54"/>
      <c r="E64" s="54"/>
      <c r="F64" s="50"/>
      <c r="G64" s="52"/>
      <c r="H64" s="23"/>
      <c r="L64" s="23"/>
      <c r="M64" s="23"/>
    </row>
    <row r="65" spans="1:13" ht="15" customHeight="1" x14ac:dyDescent="0.25">
      <c r="A65" s="44"/>
      <c r="B65" s="45" t="s">
        <v>101</v>
      </c>
      <c r="C65" s="92" t="s">
        <v>1110</v>
      </c>
      <c r="D65" s="92" t="s">
        <v>1111</v>
      </c>
      <c r="E65" s="46"/>
      <c r="F65" s="47" t="s">
        <v>102</v>
      </c>
      <c r="G65" s="55" t="s">
        <v>103</v>
      </c>
      <c r="H65" s="23"/>
      <c r="L65" s="23"/>
      <c r="M65" s="23"/>
    </row>
    <row r="66" spans="1:13" x14ac:dyDescent="0.25">
      <c r="A66" s="25" t="s">
        <v>104</v>
      </c>
      <c r="B66" s="42" t="s">
        <v>1159</v>
      </c>
      <c r="C66" s="147">
        <f>'D. Nat Trans Templ'!D238/12</f>
        <v>2.2634317965934057</v>
      </c>
      <c r="D66" s="147" t="s">
        <v>927</v>
      </c>
      <c r="E66" s="39"/>
      <c r="F66" s="56"/>
      <c r="G66" s="57"/>
      <c r="H66" s="23"/>
      <c r="L66" s="23"/>
      <c r="M66" s="23"/>
    </row>
    <row r="67" spans="1:13" x14ac:dyDescent="0.25">
      <c r="B67" s="42"/>
      <c r="E67" s="39"/>
      <c r="F67" s="56"/>
      <c r="G67" s="57"/>
      <c r="H67" s="23"/>
      <c r="L67" s="23"/>
      <c r="M67" s="23"/>
    </row>
    <row r="68" spans="1:13" x14ac:dyDescent="0.25">
      <c r="B68" s="42" t="s">
        <v>1105</v>
      </c>
      <c r="C68" s="39"/>
      <c r="D68" s="39"/>
      <c r="E68" s="39"/>
      <c r="F68" s="57"/>
      <c r="G68" s="57"/>
      <c r="H68" s="23"/>
      <c r="L68" s="23"/>
      <c r="M68" s="23"/>
    </row>
    <row r="69" spans="1:13" x14ac:dyDescent="0.25">
      <c r="B69" s="42" t="s">
        <v>106</v>
      </c>
      <c r="E69" s="39"/>
      <c r="F69" s="57"/>
      <c r="G69" s="57"/>
      <c r="H69" s="23"/>
      <c r="L69" s="23"/>
      <c r="M69" s="23"/>
    </row>
    <row r="70" spans="1:13" x14ac:dyDescent="0.25">
      <c r="A70" s="25" t="s">
        <v>107</v>
      </c>
      <c r="B70" s="134" t="s">
        <v>1247</v>
      </c>
      <c r="C70" s="144">
        <f>('D. Nat Trans Templ'!E406+'D. Nat Trans Templ'!E407)/1000000</f>
        <v>6585.1709517399986</v>
      </c>
      <c r="D70" s="332" t="s">
        <v>927</v>
      </c>
      <c r="E70" s="21"/>
      <c r="F70" s="330">
        <f t="shared" ref="F70:F76" si="1">IF($C$77=0,"",IF(C70="[for completion]","",C70/$C$77))</f>
        <v>0.19632684077736964</v>
      </c>
      <c r="G70" s="330" t="str">
        <f>IF($D$77=0,"",IF(D70="[Mark as ND1 if not relevant]","",D70/$D$77))</f>
        <v/>
      </c>
      <c r="H70" s="23"/>
      <c r="L70" s="23"/>
      <c r="M70" s="23"/>
    </row>
    <row r="71" spans="1:13" x14ac:dyDescent="0.25">
      <c r="A71" s="25" t="s">
        <v>108</v>
      </c>
      <c r="B71" s="135" t="s">
        <v>1248</v>
      </c>
      <c r="C71" s="144">
        <f>'D. Nat Trans Templ'!E408/1000000</f>
        <v>8245.989337889996</v>
      </c>
      <c r="D71" s="332" t="s">
        <v>927</v>
      </c>
      <c r="E71" s="21"/>
      <c r="F71" s="330">
        <f t="shared" si="1"/>
        <v>0.24584161104641528</v>
      </c>
      <c r="G71" s="330" t="str">
        <f t="shared" ref="G71:G76" si="2">IF($D$77=0,"",IF(D71="[Mark as ND1 if not relevant]","",D71/$D$77))</f>
        <v/>
      </c>
      <c r="H71" s="23"/>
      <c r="L71" s="23"/>
      <c r="M71" s="23"/>
    </row>
    <row r="72" spans="1:13" x14ac:dyDescent="0.25">
      <c r="A72" s="25" t="s">
        <v>109</v>
      </c>
      <c r="B72" s="134" t="s">
        <v>1249</v>
      </c>
      <c r="C72" s="332">
        <f>'D. Nat Trans Templ'!E409/1000000</f>
        <v>9685.8411849000022</v>
      </c>
      <c r="D72" s="332" t="s">
        <v>927</v>
      </c>
      <c r="E72" s="21"/>
      <c r="F72" s="330">
        <f t="shared" si="1"/>
        <v>0.2887686005479167</v>
      </c>
      <c r="G72" s="330" t="str">
        <f t="shared" si="2"/>
        <v/>
      </c>
      <c r="H72" s="23"/>
      <c r="L72" s="23"/>
      <c r="M72" s="23"/>
    </row>
    <row r="73" spans="1:13" x14ac:dyDescent="0.25">
      <c r="A73" s="25" t="s">
        <v>110</v>
      </c>
      <c r="B73" s="134" t="s">
        <v>1250</v>
      </c>
      <c r="C73" s="332">
        <f>('D. Nat Trans Templ'!E410+'D. Nat Trans Templ'!E411)/1000000</f>
        <v>4752.4496723900002</v>
      </c>
      <c r="D73" s="332" t="s">
        <v>927</v>
      </c>
      <c r="E73" s="21"/>
      <c r="F73" s="330">
        <f t="shared" si="1"/>
        <v>0.14168704760614284</v>
      </c>
      <c r="G73" s="330" t="str">
        <f t="shared" si="2"/>
        <v/>
      </c>
      <c r="H73" s="23"/>
      <c r="L73" s="23"/>
      <c r="M73" s="23"/>
    </row>
    <row r="74" spans="1:13" x14ac:dyDescent="0.25">
      <c r="A74" s="25" t="s">
        <v>111</v>
      </c>
      <c r="B74" s="134" t="s">
        <v>1251</v>
      </c>
      <c r="C74" s="332">
        <f>('D. Nat Trans Templ'!E412+'D. Nat Trans Templ'!E413)/1000000</f>
        <v>3516.4193371299993</v>
      </c>
      <c r="D74" s="332" t="s">
        <v>927</v>
      </c>
      <c r="E74" s="21"/>
      <c r="F74" s="330">
        <f t="shared" si="1"/>
        <v>0.10483668599746365</v>
      </c>
      <c r="G74" s="330" t="str">
        <f t="shared" si="2"/>
        <v/>
      </c>
      <c r="H74" s="23"/>
      <c r="L74" s="23"/>
      <c r="M74" s="23"/>
    </row>
    <row r="75" spans="1:13" x14ac:dyDescent="0.25">
      <c r="A75" s="25" t="s">
        <v>112</v>
      </c>
      <c r="B75" s="134" t="s">
        <v>1252</v>
      </c>
      <c r="C75" s="332">
        <v>755.7329486399999</v>
      </c>
      <c r="D75" s="332" t="s">
        <v>927</v>
      </c>
      <c r="E75" s="21"/>
      <c r="F75" s="330">
        <f t="shared" si="1"/>
        <v>2.253102666053846E-2</v>
      </c>
      <c r="G75" s="330" t="str">
        <f t="shared" si="2"/>
        <v/>
      </c>
      <c r="H75" s="23"/>
      <c r="L75" s="23"/>
      <c r="M75" s="23"/>
    </row>
    <row r="76" spans="1:13" x14ac:dyDescent="0.25">
      <c r="A76" s="25" t="s">
        <v>113</v>
      </c>
      <c r="B76" s="134" t="s">
        <v>1253</v>
      </c>
      <c r="C76" s="332">
        <v>0.27461956999999998</v>
      </c>
      <c r="D76" s="332" t="s">
        <v>927</v>
      </c>
      <c r="E76" s="21"/>
      <c r="F76" s="331">
        <f t="shared" si="1"/>
        <v>8.1873641533168874E-6</v>
      </c>
      <c r="G76" s="330" t="str">
        <f t="shared" si="2"/>
        <v/>
      </c>
      <c r="H76" s="23"/>
      <c r="L76" s="23"/>
      <c r="M76" s="23"/>
    </row>
    <row r="77" spans="1:13" x14ac:dyDescent="0.25">
      <c r="A77" s="25" t="s">
        <v>114</v>
      </c>
      <c r="B77" s="58" t="s">
        <v>94</v>
      </c>
      <c r="C77" s="145">
        <f>SUM(C70:C76)</f>
        <v>33541.878052259999</v>
      </c>
      <c r="D77" s="145">
        <f>SUM(D70:D76)</f>
        <v>0</v>
      </c>
      <c r="E77" s="42"/>
      <c r="F77" s="333">
        <f>SUM(F70:F76)</f>
        <v>0.99999999999999978</v>
      </c>
      <c r="G77" s="333">
        <f>SUM(G70:G76)</f>
        <v>0</v>
      </c>
      <c r="H77" s="23"/>
      <c r="L77" s="23"/>
      <c r="M77" s="23"/>
    </row>
    <row r="78" spans="1:13" outlineLevel="1" x14ac:dyDescent="0.25">
      <c r="A78" s="25" t="s">
        <v>115</v>
      </c>
      <c r="B78" s="59"/>
      <c r="C78" s="148"/>
      <c r="D78" s="148"/>
      <c r="E78" s="42"/>
      <c r="F78" s="50"/>
      <c r="G78" s="50" t="str">
        <f t="shared" ref="G78:G87" si="3">IF($D$77=0,"",IF(D78="[for completion]","",D78/$D$77))</f>
        <v/>
      </c>
      <c r="H78" s="23"/>
      <c r="L78" s="23"/>
      <c r="M78" s="23"/>
    </row>
    <row r="79" spans="1:13" outlineLevel="1" x14ac:dyDescent="0.25">
      <c r="A79" s="25" t="s">
        <v>116</v>
      </c>
      <c r="B79" s="59"/>
      <c r="C79" s="148"/>
      <c r="D79" s="148"/>
      <c r="E79" s="42"/>
      <c r="F79" s="50"/>
      <c r="G79" s="50" t="str">
        <f t="shared" si="3"/>
        <v/>
      </c>
      <c r="H79" s="23"/>
      <c r="L79" s="23"/>
      <c r="M79" s="23"/>
    </row>
    <row r="80" spans="1:13" outlineLevel="1" x14ac:dyDescent="0.25">
      <c r="A80" s="25" t="s">
        <v>117</v>
      </c>
      <c r="B80" s="59"/>
      <c r="C80" s="148"/>
      <c r="D80" s="148"/>
      <c r="E80" s="42"/>
      <c r="F80" s="50"/>
      <c r="G80" s="50" t="str">
        <f t="shared" si="3"/>
        <v/>
      </c>
      <c r="H80" s="23"/>
      <c r="L80" s="23"/>
      <c r="M80" s="23"/>
    </row>
    <row r="81" spans="1:13" outlineLevel="1" x14ac:dyDescent="0.25">
      <c r="A81" s="25" t="s">
        <v>118</v>
      </c>
      <c r="B81" s="59"/>
      <c r="C81" s="148"/>
      <c r="D81" s="148"/>
      <c r="E81" s="42"/>
      <c r="F81" s="50"/>
      <c r="G81" s="50" t="str">
        <f t="shared" si="3"/>
        <v/>
      </c>
      <c r="H81" s="23"/>
      <c r="L81" s="23"/>
      <c r="M81" s="23"/>
    </row>
    <row r="82" spans="1:13" outlineLevel="1" x14ac:dyDescent="0.25">
      <c r="A82" s="25" t="s">
        <v>119</v>
      </c>
      <c r="B82" s="59"/>
      <c r="C82" s="148"/>
      <c r="D82" s="148"/>
      <c r="E82" s="42"/>
      <c r="F82" s="50"/>
      <c r="G82" s="50" t="str">
        <f t="shared" si="3"/>
        <v/>
      </c>
      <c r="H82" s="23"/>
      <c r="L82" s="23"/>
      <c r="M82" s="23"/>
    </row>
    <row r="83" spans="1:13" outlineLevel="1" x14ac:dyDescent="0.25">
      <c r="A83" s="25" t="s">
        <v>120</v>
      </c>
      <c r="B83" s="59"/>
      <c r="C83" s="49"/>
      <c r="D83" s="49"/>
      <c r="E83" s="42"/>
      <c r="F83" s="50"/>
      <c r="G83" s="50"/>
      <c r="H83" s="23"/>
      <c r="L83" s="23"/>
      <c r="M83" s="23"/>
    </row>
    <row r="84" spans="1:13" outlineLevel="1" x14ac:dyDescent="0.25">
      <c r="A84" s="25" t="s">
        <v>121</v>
      </c>
      <c r="B84" s="59"/>
      <c r="C84" s="49"/>
      <c r="D84" s="49"/>
      <c r="E84" s="42"/>
      <c r="F84" s="50"/>
      <c r="G84" s="50"/>
      <c r="H84" s="23"/>
      <c r="L84" s="23"/>
      <c r="M84" s="23"/>
    </row>
    <row r="85" spans="1:13" outlineLevel="1" x14ac:dyDescent="0.25">
      <c r="A85" s="25" t="s">
        <v>122</v>
      </c>
      <c r="B85" s="59"/>
      <c r="C85" s="49"/>
      <c r="D85" s="49"/>
      <c r="E85" s="42"/>
      <c r="F85" s="50"/>
      <c r="G85" s="50"/>
      <c r="H85" s="23"/>
      <c r="L85" s="23"/>
      <c r="M85" s="23"/>
    </row>
    <row r="86" spans="1:13" outlineLevel="1" x14ac:dyDescent="0.25">
      <c r="A86" s="25" t="s">
        <v>123</v>
      </c>
      <c r="B86" s="58"/>
      <c r="C86" s="49"/>
      <c r="D86" s="49"/>
      <c r="E86" s="42"/>
      <c r="F86" s="50"/>
      <c r="G86" s="50" t="str">
        <f t="shared" si="3"/>
        <v/>
      </c>
      <c r="H86" s="23"/>
      <c r="L86" s="23"/>
      <c r="M86" s="23"/>
    </row>
    <row r="87" spans="1:13" outlineLevel="1" x14ac:dyDescent="0.25">
      <c r="A87" s="25" t="s">
        <v>124</v>
      </c>
      <c r="B87" s="59"/>
      <c r="C87" s="49"/>
      <c r="D87" s="49"/>
      <c r="E87" s="42"/>
      <c r="F87" s="50"/>
      <c r="G87" s="50" t="str">
        <f t="shared" si="3"/>
        <v/>
      </c>
      <c r="H87" s="23"/>
      <c r="L87" s="23"/>
      <c r="M87" s="23"/>
    </row>
    <row r="88" spans="1:13" ht="15" customHeight="1" x14ac:dyDescent="0.25">
      <c r="A88" s="44"/>
      <c r="B88" s="45" t="s">
        <v>125</v>
      </c>
      <c r="C88" s="92" t="s">
        <v>1112</v>
      </c>
      <c r="D88" s="92" t="s">
        <v>1113</v>
      </c>
      <c r="E88" s="46"/>
      <c r="F88" s="47" t="s">
        <v>126</v>
      </c>
      <c r="G88" s="44" t="s">
        <v>127</v>
      </c>
      <c r="H88" s="23"/>
      <c r="L88" s="23"/>
      <c r="M88" s="23"/>
    </row>
    <row r="89" spans="1:13" x14ac:dyDescent="0.25">
      <c r="A89" s="25" t="s">
        <v>128</v>
      </c>
      <c r="B89" s="42" t="s">
        <v>105</v>
      </c>
      <c r="C89" s="144">
        <v>2.6305272024125927</v>
      </c>
      <c r="D89" s="144">
        <v>3.6304536617715812</v>
      </c>
      <c r="E89" s="39"/>
      <c r="F89" s="56"/>
      <c r="G89" s="57"/>
      <c r="H89" s="23"/>
      <c r="L89" s="23"/>
      <c r="M89" s="23"/>
    </row>
    <row r="90" spans="1:13" x14ac:dyDescent="0.25">
      <c r="B90" s="42"/>
      <c r="E90" s="39"/>
      <c r="F90" s="56"/>
      <c r="G90" s="57"/>
      <c r="H90" s="23"/>
      <c r="L90" s="23"/>
      <c r="M90" s="23"/>
    </row>
    <row r="91" spans="1:13" x14ac:dyDescent="0.25">
      <c r="B91" s="42" t="s">
        <v>1106</v>
      </c>
      <c r="C91" s="39"/>
      <c r="D91" s="39"/>
      <c r="E91" s="39"/>
      <c r="F91" s="57"/>
      <c r="G91" s="57"/>
      <c r="H91" s="23"/>
      <c r="L91" s="23"/>
      <c r="M91" s="23"/>
    </row>
    <row r="92" spans="1:13" x14ac:dyDescent="0.25">
      <c r="A92" s="25" t="s">
        <v>129</v>
      </c>
      <c r="B92" s="42" t="s">
        <v>106</v>
      </c>
      <c r="E92" s="39"/>
      <c r="F92" s="57"/>
      <c r="G92" s="57"/>
      <c r="H92" s="23"/>
      <c r="L92" s="23"/>
      <c r="M92" s="23"/>
    </row>
    <row r="93" spans="1:13" x14ac:dyDescent="0.25">
      <c r="A93" s="25" t="s">
        <v>130</v>
      </c>
      <c r="B93" s="135" t="s">
        <v>1247</v>
      </c>
      <c r="C93" s="144">
        <v>4642.45</v>
      </c>
      <c r="D93" s="144">
        <v>0</v>
      </c>
      <c r="E93" s="21"/>
      <c r="F93" s="333">
        <f>IF($C$100=0,"",IF(C93="[for completion]","",IF(C93="","",C93/$C$100)))</f>
        <v>0.24103274795224058</v>
      </c>
      <c r="G93" s="333">
        <f>IF($D$100=0,"",IF(D93="[Mark as ND1 if not relevant]","",IF(D93="","",D93/$D$100)))</f>
        <v>0</v>
      </c>
      <c r="H93" s="23"/>
      <c r="L93" s="23"/>
      <c r="M93" s="23"/>
    </row>
    <row r="94" spans="1:13" x14ac:dyDescent="0.25">
      <c r="A94" s="25" t="s">
        <v>131</v>
      </c>
      <c r="B94" s="135" t="s">
        <v>1248</v>
      </c>
      <c r="C94" s="144">
        <v>3423.15</v>
      </c>
      <c r="D94" s="144">
        <v>4642.45</v>
      </c>
      <c r="E94" s="21"/>
      <c r="F94" s="333">
        <f t="shared" ref="F94:F99" si="4">IF($C$100=0,"",IF(C94="[for completion]","",IF(C94="","",C94/$C$100)))</f>
        <v>0.17772754712548597</v>
      </c>
      <c r="G94" s="333">
        <f t="shared" ref="G94:G99" si="5">IF($D$100=0,"",IF(D94="[Mark as ND1 if not relevant]","",IF(D94="","",D94/$D$100)))</f>
        <v>0.24103274795224058</v>
      </c>
      <c r="H94" s="23"/>
      <c r="L94" s="23"/>
      <c r="M94" s="23"/>
    </row>
    <row r="95" spans="1:13" x14ac:dyDescent="0.25">
      <c r="A95" s="25" t="s">
        <v>132</v>
      </c>
      <c r="B95" s="135" t="s">
        <v>1249</v>
      </c>
      <c r="C95" s="144">
        <v>7016.0857999999998</v>
      </c>
      <c r="D95" s="144">
        <v>3423.15</v>
      </c>
      <c r="E95" s="21"/>
      <c r="F95" s="333">
        <f t="shared" si="4"/>
        <v>0.36427025390530737</v>
      </c>
      <c r="G95" s="333">
        <f t="shared" si="5"/>
        <v>0.17772754712548597</v>
      </c>
      <c r="H95" s="23"/>
      <c r="L95" s="23"/>
      <c r="M95" s="23"/>
    </row>
    <row r="96" spans="1:13" x14ac:dyDescent="0.25">
      <c r="A96" s="25" t="s">
        <v>133</v>
      </c>
      <c r="B96" s="135" t="s">
        <v>1250</v>
      </c>
      <c r="C96" s="144">
        <v>1907.875</v>
      </c>
      <c r="D96" s="144">
        <v>7016.0857999999998</v>
      </c>
      <c r="E96" s="21"/>
      <c r="F96" s="333">
        <f t="shared" si="4"/>
        <v>9.9055531884970432E-2</v>
      </c>
      <c r="G96" s="333">
        <f t="shared" si="5"/>
        <v>0.36427025390530737</v>
      </c>
      <c r="H96" s="23"/>
      <c r="L96" s="23"/>
      <c r="M96" s="23"/>
    </row>
    <row r="97" spans="1:14" x14ac:dyDescent="0.25">
      <c r="A97" s="25" t="s">
        <v>134</v>
      </c>
      <c r="B97" s="135" t="s">
        <v>1251</v>
      </c>
      <c r="C97" s="144">
        <v>0</v>
      </c>
      <c r="D97" s="144">
        <v>1907.875</v>
      </c>
      <c r="E97" s="21"/>
      <c r="F97" s="333">
        <f t="shared" si="4"/>
        <v>0</v>
      </c>
      <c r="G97" s="333">
        <f t="shared" si="5"/>
        <v>9.9055531884970432E-2</v>
      </c>
      <c r="H97" s="23"/>
      <c r="L97" s="23"/>
      <c r="M97" s="23"/>
    </row>
    <row r="98" spans="1:14" x14ac:dyDescent="0.25">
      <c r="A98" s="25" t="s">
        <v>135</v>
      </c>
      <c r="B98" s="135" t="s">
        <v>1252</v>
      </c>
      <c r="C98" s="144">
        <v>2271.1</v>
      </c>
      <c r="D98" s="144">
        <v>2271.1</v>
      </c>
      <c r="E98" s="21"/>
      <c r="F98" s="333">
        <f t="shared" si="4"/>
        <v>0.11791391913199573</v>
      </c>
      <c r="G98" s="333">
        <f t="shared" si="5"/>
        <v>0.11791391913199573</v>
      </c>
      <c r="H98" s="23"/>
      <c r="L98" s="23"/>
      <c r="M98" s="23"/>
    </row>
    <row r="99" spans="1:14" x14ac:dyDescent="0.25">
      <c r="A99" s="25" t="s">
        <v>136</v>
      </c>
      <c r="B99" s="135" t="s">
        <v>1253</v>
      </c>
      <c r="C99" s="144">
        <v>0</v>
      </c>
      <c r="D99" s="144">
        <v>0</v>
      </c>
      <c r="E99" s="21"/>
      <c r="F99" s="333">
        <f t="shared" si="4"/>
        <v>0</v>
      </c>
      <c r="G99" s="333">
        <f t="shared" si="5"/>
        <v>0</v>
      </c>
      <c r="H99" s="23"/>
      <c r="L99" s="23"/>
      <c r="M99" s="23"/>
    </row>
    <row r="100" spans="1:14" x14ac:dyDescent="0.25">
      <c r="A100" s="25" t="s">
        <v>137</v>
      </c>
      <c r="B100" s="58" t="s">
        <v>94</v>
      </c>
      <c r="C100" s="145">
        <f>SUM(C93:C99)</f>
        <v>19260.660799999998</v>
      </c>
      <c r="D100" s="145">
        <f>SUM(D93:D99)</f>
        <v>19260.660799999998</v>
      </c>
      <c r="E100" s="42"/>
      <c r="F100" s="333">
        <f>SUM(F93:F99)</f>
        <v>1</v>
      </c>
      <c r="G100" s="333">
        <f>SUM(G93:G99)</f>
        <v>1</v>
      </c>
      <c r="H100" s="23"/>
      <c r="L100" s="23"/>
      <c r="M100" s="23"/>
    </row>
    <row r="101" spans="1:14" outlineLevel="1" x14ac:dyDescent="0.25">
      <c r="A101" s="25" t="s">
        <v>138</v>
      </c>
      <c r="B101" s="59"/>
      <c r="C101" s="49"/>
      <c r="D101" s="49"/>
      <c r="E101" s="42"/>
      <c r="F101" s="50"/>
      <c r="G101" s="50"/>
      <c r="H101" s="23"/>
      <c r="L101" s="23"/>
      <c r="M101" s="23"/>
    </row>
    <row r="102" spans="1:14" outlineLevel="1" x14ac:dyDescent="0.25">
      <c r="A102" s="25" t="s">
        <v>139</v>
      </c>
      <c r="B102" s="59"/>
      <c r="C102" s="49"/>
      <c r="D102" s="49"/>
      <c r="E102" s="42"/>
      <c r="F102" s="50"/>
      <c r="G102" s="50"/>
      <c r="H102" s="23"/>
      <c r="L102" s="23"/>
      <c r="M102" s="23"/>
    </row>
    <row r="103" spans="1:14" outlineLevel="1" x14ac:dyDescent="0.25">
      <c r="A103" s="25" t="s">
        <v>140</v>
      </c>
      <c r="B103" s="59"/>
      <c r="C103" s="49"/>
      <c r="D103" s="49"/>
      <c r="E103" s="42"/>
      <c r="F103" s="50"/>
      <c r="G103" s="50"/>
      <c r="H103" s="23"/>
      <c r="L103" s="23"/>
      <c r="M103" s="23"/>
    </row>
    <row r="104" spans="1:14" outlineLevel="1" x14ac:dyDescent="0.25">
      <c r="A104" s="25" t="s">
        <v>141</v>
      </c>
      <c r="B104" s="59"/>
      <c r="C104" s="49"/>
      <c r="D104" s="49"/>
      <c r="E104" s="42"/>
      <c r="F104" s="50"/>
      <c r="G104" s="50"/>
      <c r="H104" s="23"/>
      <c r="L104" s="23"/>
      <c r="M104" s="23"/>
    </row>
    <row r="105" spans="1:14" outlineLevel="1" x14ac:dyDescent="0.25">
      <c r="A105" s="25" t="s">
        <v>142</v>
      </c>
      <c r="B105" s="59"/>
      <c r="C105" s="49"/>
      <c r="D105" s="49"/>
      <c r="E105" s="42"/>
      <c r="F105" s="50"/>
      <c r="G105" s="50"/>
      <c r="H105" s="23"/>
      <c r="L105" s="23"/>
      <c r="M105" s="23"/>
    </row>
    <row r="106" spans="1:14" outlineLevel="1" x14ac:dyDescent="0.25">
      <c r="A106" s="25" t="s">
        <v>143</v>
      </c>
      <c r="B106" s="59"/>
      <c r="C106" s="49"/>
      <c r="D106" s="49"/>
      <c r="E106" s="42"/>
      <c r="F106" s="50"/>
      <c r="G106" s="50"/>
      <c r="H106" s="23"/>
      <c r="L106" s="23"/>
      <c r="M106" s="23"/>
    </row>
    <row r="107" spans="1:14" outlineLevel="1" x14ac:dyDescent="0.25">
      <c r="A107" s="25" t="s">
        <v>144</v>
      </c>
      <c r="B107" s="59"/>
      <c r="C107" s="49"/>
      <c r="D107" s="49"/>
      <c r="E107" s="42"/>
      <c r="F107" s="50"/>
      <c r="G107" s="50"/>
      <c r="H107" s="23"/>
      <c r="L107" s="23"/>
      <c r="M107" s="23"/>
    </row>
    <row r="108" spans="1:14" outlineLevel="1" x14ac:dyDescent="0.25">
      <c r="A108" s="25" t="s">
        <v>145</v>
      </c>
      <c r="B108" s="58"/>
      <c r="C108" s="49"/>
      <c r="D108" s="49"/>
      <c r="E108" s="42"/>
      <c r="F108" s="50"/>
      <c r="G108" s="50"/>
      <c r="H108" s="23"/>
      <c r="L108" s="23"/>
      <c r="M108" s="23"/>
    </row>
    <row r="109" spans="1:14" outlineLevel="1" x14ac:dyDescent="0.25">
      <c r="A109" s="25" t="s">
        <v>146</v>
      </c>
      <c r="B109" s="59"/>
      <c r="C109" s="49"/>
      <c r="D109" s="49"/>
      <c r="E109" s="42"/>
      <c r="F109" s="50"/>
      <c r="G109" s="50"/>
      <c r="H109" s="23"/>
      <c r="L109" s="23"/>
      <c r="M109" s="23"/>
    </row>
    <row r="110" spans="1:14" outlineLevel="1" x14ac:dyDescent="0.25">
      <c r="A110" s="25" t="s">
        <v>147</v>
      </c>
      <c r="B110" s="59"/>
      <c r="C110" s="49"/>
      <c r="D110" s="49"/>
      <c r="E110" s="42"/>
      <c r="F110" s="50"/>
      <c r="G110" s="50"/>
      <c r="H110" s="23"/>
      <c r="L110" s="23"/>
      <c r="M110" s="23"/>
    </row>
    <row r="111" spans="1:14" ht="15" customHeight="1" x14ac:dyDescent="0.25">
      <c r="A111" s="44"/>
      <c r="B111" s="45" t="s">
        <v>148</v>
      </c>
      <c r="C111" s="47" t="s">
        <v>149</v>
      </c>
      <c r="D111" s="47" t="s">
        <v>150</v>
      </c>
      <c r="E111" s="46"/>
      <c r="F111" s="47" t="s">
        <v>151</v>
      </c>
      <c r="G111" s="47" t="s">
        <v>152</v>
      </c>
      <c r="H111" s="23"/>
      <c r="L111" s="23"/>
      <c r="M111" s="23"/>
    </row>
    <row r="112" spans="1:14" s="60" customFormat="1" x14ac:dyDescent="0.25">
      <c r="A112" s="25" t="s">
        <v>153</v>
      </c>
      <c r="B112" s="42" t="s">
        <v>154</v>
      </c>
      <c r="C112" s="144">
        <v>0</v>
      </c>
      <c r="D112" s="332" t="s">
        <v>927</v>
      </c>
      <c r="E112" s="50"/>
      <c r="F112" s="330">
        <f>IF($C$129=0,"",IF(C112="[for completion]","",IF(C112="","",C112/$C$129)))</f>
        <v>0</v>
      </c>
      <c r="G112" s="330" t="str">
        <f>IF($D$129=0,"",IF(D112="[for completion]","",IF(D112="","",D112/$D$129)))</f>
        <v/>
      </c>
      <c r="I112" s="25"/>
      <c r="J112" s="25"/>
      <c r="K112" s="25"/>
      <c r="L112" s="23" t="s">
        <v>1257</v>
      </c>
      <c r="M112" s="23"/>
      <c r="N112" s="23"/>
    </row>
    <row r="113" spans="1:14" s="60" customFormat="1" x14ac:dyDescent="0.25">
      <c r="A113" s="25" t="s">
        <v>155</v>
      </c>
      <c r="B113" s="42" t="s">
        <v>1258</v>
      </c>
      <c r="C113" s="332">
        <v>0</v>
      </c>
      <c r="D113" s="332" t="s">
        <v>927</v>
      </c>
      <c r="E113" s="50"/>
      <c r="F113" s="330">
        <f t="shared" ref="F113:F128" si="6">IF($C$129=0,"",IF(C113="[for completion]","",IF(C113="","",C113/$C$129)))</f>
        <v>0</v>
      </c>
      <c r="G113" s="330" t="str">
        <f t="shared" ref="G113:G128" si="7">IF($D$129=0,"",IF(D113="[for completion]","",IF(D113="","",D113/$D$129)))</f>
        <v/>
      </c>
      <c r="I113" s="25"/>
      <c r="J113" s="25"/>
      <c r="K113" s="25"/>
      <c r="L113" s="42" t="s">
        <v>1258</v>
      </c>
      <c r="M113" s="23"/>
      <c r="N113" s="23"/>
    </row>
    <row r="114" spans="1:14" s="60" customFormat="1" x14ac:dyDescent="0.25">
      <c r="A114" s="25" t="s">
        <v>156</v>
      </c>
      <c r="B114" s="42" t="s">
        <v>163</v>
      </c>
      <c r="C114" s="332">
        <v>0</v>
      </c>
      <c r="D114" s="332" t="s">
        <v>927</v>
      </c>
      <c r="E114" s="50"/>
      <c r="F114" s="330">
        <f t="shared" si="6"/>
        <v>0</v>
      </c>
      <c r="G114" s="330" t="str">
        <f t="shared" si="7"/>
        <v/>
      </c>
      <c r="I114" s="25"/>
      <c r="J114" s="25"/>
      <c r="K114" s="25"/>
      <c r="L114" s="42" t="s">
        <v>163</v>
      </c>
      <c r="M114" s="23"/>
      <c r="N114" s="23"/>
    </row>
    <row r="115" spans="1:14" s="60" customFormat="1" x14ac:dyDescent="0.25">
      <c r="A115" s="25" t="s">
        <v>157</v>
      </c>
      <c r="B115" s="42" t="s">
        <v>1259</v>
      </c>
      <c r="C115" s="144">
        <f>C58</f>
        <v>33541.878052259701</v>
      </c>
      <c r="D115" s="332" t="s">
        <v>927</v>
      </c>
      <c r="E115" s="50"/>
      <c r="F115" s="330">
        <f t="shared" si="6"/>
        <v>1</v>
      </c>
      <c r="G115" s="330" t="str">
        <f t="shared" si="7"/>
        <v/>
      </c>
      <c r="I115" s="25"/>
      <c r="J115" s="25"/>
      <c r="K115" s="25"/>
      <c r="L115" s="42" t="s">
        <v>1259</v>
      </c>
      <c r="M115" s="23"/>
      <c r="N115" s="23"/>
    </row>
    <row r="116" spans="1:14" s="60" customFormat="1" x14ac:dyDescent="0.25">
      <c r="A116" s="25" t="s">
        <v>159</v>
      </c>
      <c r="B116" s="42" t="s">
        <v>1260</v>
      </c>
      <c r="C116" s="332">
        <v>0</v>
      </c>
      <c r="D116" s="332" t="s">
        <v>927</v>
      </c>
      <c r="E116" s="50"/>
      <c r="F116" s="330">
        <f t="shared" si="6"/>
        <v>0</v>
      </c>
      <c r="G116" s="330" t="str">
        <f t="shared" si="7"/>
        <v/>
      </c>
      <c r="I116" s="25"/>
      <c r="J116" s="25"/>
      <c r="K116" s="25"/>
      <c r="L116" s="42" t="s">
        <v>1260</v>
      </c>
      <c r="M116" s="23"/>
      <c r="N116" s="23"/>
    </row>
    <row r="117" spans="1:14" s="60" customFormat="1" x14ac:dyDescent="0.25">
      <c r="A117" s="25" t="s">
        <v>160</v>
      </c>
      <c r="B117" s="42" t="s">
        <v>165</v>
      </c>
      <c r="C117" s="332">
        <v>0</v>
      </c>
      <c r="D117" s="332" t="s">
        <v>927</v>
      </c>
      <c r="E117" s="42"/>
      <c r="F117" s="330">
        <f t="shared" si="6"/>
        <v>0</v>
      </c>
      <c r="G117" s="330" t="str">
        <f t="shared" si="7"/>
        <v/>
      </c>
      <c r="I117" s="25"/>
      <c r="J117" s="25"/>
      <c r="K117" s="25"/>
      <c r="L117" s="42" t="s">
        <v>165</v>
      </c>
      <c r="M117" s="23"/>
      <c r="N117" s="23"/>
    </row>
    <row r="118" spans="1:14" x14ac:dyDescent="0.25">
      <c r="A118" s="25" t="s">
        <v>161</v>
      </c>
      <c r="B118" s="42" t="s">
        <v>167</v>
      </c>
      <c r="C118" s="332">
        <v>0</v>
      </c>
      <c r="D118" s="332" t="s">
        <v>927</v>
      </c>
      <c r="E118" s="42"/>
      <c r="F118" s="330">
        <f t="shared" si="6"/>
        <v>0</v>
      </c>
      <c r="G118" s="330" t="str">
        <f t="shared" si="7"/>
        <v/>
      </c>
      <c r="L118" s="42" t="s">
        <v>167</v>
      </c>
      <c r="M118" s="23"/>
    </row>
    <row r="119" spans="1:14" x14ac:dyDescent="0.25">
      <c r="A119" s="25" t="s">
        <v>162</v>
      </c>
      <c r="B119" s="42" t="s">
        <v>1261</v>
      </c>
      <c r="C119" s="332">
        <v>0</v>
      </c>
      <c r="D119" s="332" t="s">
        <v>927</v>
      </c>
      <c r="E119" s="42"/>
      <c r="F119" s="330">
        <f t="shared" si="6"/>
        <v>0</v>
      </c>
      <c r="G119" s="330" t="str">
        <f t="shared" si="7"/>
        <v/>
      </c>
      <c r="L119" s="42" t="s">
        <v>1261</v>
      </c>
      <c r="M119" s="23"/>
    </row>
    <row r="120" spans="1:14" x14ac:dyDescent="0.25">
      <c r="A120" s="25" t="s">
        <v>164</v>
      </c>
      <c r="B120" s="42" t="s">
        <v>169</v>
      </c>
      <c r="C120" s="332">
        <v>0</v>
      </c>
      <c r="D120" s="332" t="s">
        <v>927</v>
      </c>
      <c r="E120" s="42"/>
      <c r="F120" s="330">
        <f t="shared" si="6"/>
        <v>0</v>
      </c>
      <c r="G120" s="330" t="str">
        <f t="shared" si="7"/>
        <v/>
      </c>
      <c r="L120" s="42" t="s">
        <v>169</v>
      </c>
      <c r="M120" s="23"/>
    </row>
    <row r="121" spans="1:14" x14ac:dyDescent="0.25">
      <c r="A121" s="25" t="s">
        <v>166</v>
      </c>
      <c r="B121" s="42" t="s">
        <v>1268</v>
      </c>
      <c r="C121" s="332">
        <v>0</v>
      </c>
      <c r="D121" s="332" t="s">
        <v>927</v>
      </c>
      <c r="E121" s="42"/>
      <c r="F121" s="330">
        <f t="shared" ref="F121" si="8">IF($C$129=0,"",IF(C121="[for completion]","",IF(C121="","",C121/$C$129)))</f>
        <v>0</v>
      </c>
      <c r="G121" s="330" t="str">
        <f t="shared" ref="G121" si="9">IF($D$129=0,"",IF(D121="[for completion]","",IF(D121="","",D121/$D$129)))</f>
        <v/>
      </c>
      <c r="L121" s="42"/>
      <c r="M121" s="23"/>
    </row>
    <row r="122" spans="1:14" x14ac:dyDescent="0.25">
      <c r="A122" s="25" t="s">
        <v>168</v>
      </c>
      <c r="B122" s="42" t="s">
        <v>171</v>
      </c>
      <c r="C122" s="332">
        <v>0</v>
      </c>
      <c r="D122" s="332" t="s">
        <v>927</v>
      </c>
      <c r="E122" s="42"/>
      <c r="F122" s="330">
        <f t="shared" si="6"/>
        <v>0</v>
      </c>
      <c r="G122" s="330" t="str">
        <f t="shared" si="7"/>
        <v/>
      </c>
      <c r="L122" s="42" t="s">
        <v>171</v>
      </c>
      <c r="M122" s="23"/>
    </row>
    <row r="123" spans="1:14" x14ac:dyDescent="0.25">
      <c r="A123" s="25" t="s">
        <v>170</v>
      </c>
      <c r="B123" s="42" t="s">
        <v>158</v>
      </c>
      <c r="C123" s="332">
        <v>0</v>
      </c>
      <c r="D123" s="332" t="s">
        <v>927</v>
      </c>
      <c r="E123" s="42"/>
      <c r="F123" s="330">
        <f t="shared" si="6"/>
        <v>0</v>
      </c>
      <c r="G123" s="330" t="str">
        <f t="shared" si="7"/>
        <v/>
      </c>
      <c r="L123" s="42" t="s">
        <v>158</v>
      </c>
      <c r="M123" s="23"/>
    </row>
    <row r="124" spans="1:14" x14ac:dyDescent="0.25">
      <c r="A124" s="25" t="s">
        <v>172</v>
      </c>
      <c r="B124" s="135" t="s">
        <v>1263</v>
      </c>
      <c r="C124" s="332">
        <v>0</v>
      </c>
      <c r="D124" s="332" t="s">
        <v>927</v>
      </c>
      <c r="E124" s="42"/>
      <c r="F124" s="330">
        <f t="shared" si="6"/>
        <v>0</v>
      </c>
      <c r="G124" s="330" t="str">
        <f t="shared" si="7"/>
        <v/>
      </c>
      <c r="L124" s="135" t="s">
        <v>1263</v>
      </c>
      <c r="M124" s="23"/>
    </row>
    <row r="125" spans="1:14" x14ac:dyDescent="0.25">
      <c r="A125" s="25" t="s">
        <v>174</v>
      </c>
      <c r="B125" s="42" t="s">
        <v>173</v>
      </c>
      <c r="C125" s="332">
        <v>0</v>
      </c>
      <c r="D125" s="332" t="s">
        <v>927</v>
      </c>
      <c r="E125" s="42"/>
      <c r="F125" s="330">
        <f t="shared" si="6"/>
        <v>0</v>
      </c>
      <c r="G125" s="330" t="str">
        <f t="shared" si="7"/>
        <v/>
      </c>
      <c r="L125" s="42" t="s">
        <v>173</v>
      </c>
      <c r="M125" s="23"/>
    </row>
    <row r="126" spans="1:14" x14ac:dyDescent="0.25">
      <c r="A126" s="25" t="s">
        <v>176</v>
      </c>
      <c r="B126" s="42" t="s">
        <v>175</v>
      </c>
      <c r="C126" s="332">
        <v>0</v>
      </c>
      <c r="D126" s="332" t="s">
        <v>927</v>
      </c>
      <c r="E126" s="42"/>
      <c r="F126" s="330">
        <f t="shared" si="6"/>
        <v>0</v>
      </c>
      <c r="G126" s="330" t="str">
        <f t="shared" si="7"/>
        <v/>
      </c>
      <c r="H126" s="54"/>
      <c r="L126" s="42" t="s">
        <v>175</v>
      </c>
      <c r="M126" s="23"/>
    </row>
    <row r="127" spans="1:14" x14ac:dyDescent="0.25">
      <c r="A127" s="25" t="s">
        <v>177</v>
      </c>
      <c r="B127" s="42" t="s">
        <v>1262</v>
      </c>
      <c r="C127" s="332">
        <v>0</v>
      </c>
      <c r="D127" s="332" t="s">
        <v>927</v>
      </c>
      <c r="E127" s="42"/>
      <c r="F127" s="330">
        <f t="shared" ref="F127" si="10">IF($C$129=0,"",IF(C127="[for completion]","",IF(C127="","",C127/$C$129)))</f>
        <v>0</v>
      </c>
      <c r="G127" s="330" t="str">
        <f t="shared" ref="G127" si="11">IF($D$129=0,"",IF(D127="[for completion]","",IF(D127="","",D127/$D$129)))</f>
        <v/>
      </c>
      <c r="H127" s="23"/>
      <c r="L127" s="42" t="s">
        <v>1262</v>
      </c>
      <c r="M127" s="23"/>
    </row>
    <row r="128" spans="1:14" x14ac:dyDescent="0.25">
      <c r="A128" s="25" t="s">
        <v>1264</v>
      </c>
      <c r="B128" s="42" t="s">
        <v>92</v>
      </c>
      <c r="C128" s="332">
        <v>0</v>
      </c>
      <c r="D128" s="332" t="s">
        <v>927</v>
      </c>
      <c r="E128" s="42"/>
      <c r="F128" s="330">
        <f t="shared" si="6"/>
        <v>0</v>
      </c>
      <c r="G128" s="330" t="str">
        <f t="shared" si="7"/>
        <v/>
      </c>
      <c r="H128" s="23"/>
      <c r="L128" s="23"/>
      <c r="M128" s="23"/>
    </row>
    <row r="129" spans="1:14" x14ac:dyDescent="0.25">
      <c r="A129" s="25" t="s">
        <v>1267</v>
      </c>
      <c r="B129" s="58" t="s">
        <v>94</v>
      </c>
      <c r="C129" s="144">
        <f>SUM(C112:C128)</f>
        <v>33541.878052259701</v>
      </c>
      <c r="D129" s="144">
        <f>SUM(D112:D128)</f>
        <v>0</v>
      </c>
      <c r="E129" s="42"/>
      <c r="F129" s="140">
        <f>SUM(F112:F128)</f>
        <v>1</v>
      </c>
      <c r="G129" s="140">
        <f>SUM(G112:G128)</f>
        <v>0</v>
      </c>
      <c r="H129" s="23"/>
      <c r="L129" s="23"/>
      <c r="M129" s="23"/>
    </row>
    <row r="130" spans="1:14" outlineLevel="1" x14ac:dyDescent="0.25">
      <c r="A130" s="25" t="s">
        <v>178</v>
      </c>
      <c r="B130" s="53"/>
      <c r="E130" s="42"/>
      <c r="F130" s="50" t="str">
        <f>IF($C$129=0,"",IF(C130="[for completion]","",IF(C130="","",C130/$C$129)))</f>
        <v/>
      </c>
      <c r="G130" s="50" t="str">
        <f>IF($D$129=0,"",IF(D130="[for completion]","",IF(D130="","",D130/$D$129)))</f>
        <v/>
      </c>
      <c r="H130" s="23"/>
      <c r="L130" s="23"/>
      <c r="M130" s="23"/>
    </row>
    <row r="131" spans="1:14" outlineLevel="1" x14ac:dyDescent="0.25">
      <c r="A131" s="25" t="s">
        <v>179</v>
      </c>
      <c r="B131" s="53"/>
      <c r="E131" s="42"/>
      <c r="F131" s="50"/>
      <c r="G131" s="50" t="str">
        <f t="shared" ref="G131:G136" si="12">IF($D$129=0,"",IF(D131="[for completion]","",D131/$D$129))</f>
        <v/>
      </c>
      <c r="H131" s="23"/>
      <c r="L131" s="23"/>
      <c r="M131" s="23"/>
    </row>
    <row r="132" spans="1:14" outlineLevel="1" x14ac:dyDescent="0.25">
      <c r="A132" s="25" t="s">
        <v>180</v>
      </c>
      <c r="B132" s="53"/>
      <c r="E132" s="42"/>
      <c r="F132" s="50"/>
      <c r="G132" s="50" t="str">
        <f t="shared" si="12"/>
        <v/>
      </c>
      <c r="H132" s="23"/>
      <c r="L132" s="23"/>
      <c r="M132" s="23"/>
    </row>
    <row r="133" spans="1:14" outlineLevel="1" x14ac:dyDescent="0.25">
      <c r="A133" s="25" t="s">
        <v>181</v>
      </c>
      <c r="B133" s="53"/>
      <c r="E133" s="42"/>
      <c r="F133" s="50"/>
      <c r="G133" s="50" t="str">
        <f t="shared" si="12"/>
        <v/>
      </c>
      <c r="H133" s="23"/>
      <c r="L133" s="23"/>
      <c r="M133" s="23"/>
    </row>
    <row r="134" spans="1:14" outlineLevel="1" x14ac:dyDescent="0.25">
      <c r="A134" s="25" t="s">
        <v>182</v>
      </c>
      <c r="B134" s="53"/>
      <c r="E134" s="42"/>
      <c r="F134" s="50"/>
      <c r="G134" s="50" t="str">
        <f t="shared" si="12"/>
        <v/>
      </c>
      <c r="H134" s="23"/>
      <c r="L134" s="23"/>
      <c r="M134" s="23"/>
    </row>
    <row r="135" spans="1:14" outlineLevel="1" x14ac:dyDescent="0.25">
      <c r="A135" s="25" t="s">
        <v>183</v>
      </c>
      <c r="B135" s="53"/>
      <c r="E135" s="42"/>
      <c r="F135" s="50"/>
      <c r="G135" s="50" t="str">
        <f t="shared" si="12"/>
        <v/>
      </c>
      <c r="H135" s="23"/>
      <c r="L135" s="23"/>
      <c r="M135" s="23"/>
    </row>
    <row r="136" spans="1:14" outlineLevel="1" x14ac:dyDescent="0.25">
      <c r="A136" s="25" t="s">
        <v>184</v>
      </c>
      <c r="B136" s="53"/>
      <c r="E136" s="42"/>
      <c r="F136" s="50"/>
      <c r="G136" s="50" t="str">
        <f t="shared" si="12"/>
        <v/>
      </c>
      <c r="H136" s="23"/>
      <c r="L136" s="23"/>
      <c r="M136" s="23"/>
    </row>
    <row r="137" spans="1:14" ht="15" customHeight="1" x14ac:dyDescent="0.25">
      <c r="A137" s="44"/>
      <c r="B137" s="45" t="s">
        <v>185</v>
      </c>
      <c r="C137" s="47" t="s">
        <v>149</v>
      </c>
      <c r="D137" s="47" t="s">
        <v>150</v>
      </c>
      <c r="E137" s="46"/>
      <c r="F137" s="47" t="s">
        <v>151</v>
      </c>
      <c r="G137" s="47" t="s">
        <v>152</v>
      </c>
      <c r="H137" s="23"/>
      <c r="L137" s="23"/>
      <c r="M137" s="23"/>
    </row>
    <row r="138" spans="1:14" s="60" customFormat="1" x14ac:dyDescent="0.25">
      <c r="A138" s="25" t="s">
        <v>186</v>
      </c>
      <c r="B138" s="42" t="s">
        <v>154</v>
      </c>
      <c r="C138" s="144">
        <f>('D. Nat Trans Templ'!D20+'D. Nat Trans Templ'!D21+'D. Nat Trans Templ'!D26+'D. Nat Trans Templ'!D28+'D. Nat Trans Templ'!D33+'D. Nat Trans Templ'!D36)/1000000</f>
        <v>8068.3058000000001</v>
      </c>
      <c r="D138" s="332" t="s">
        <v>927</v>
      </c>
      <c r="E138" s="50"/>
      <c r="F138" s="330">
        <f>IF($C$155=0,"",IF(C138="[for completion]","",IF(C138="","",C138/$C$155)))</f>
        <v>0.41890077831597561</v>
      </c>
      <c r="G138" s="330" t="str">
        <f>IF($D$155=0,"",IF(D138="[for completion]","",IF(D138="","",D138/$D$155)))</f>
        <v/>
      </c>
      <c r="H138" s="23"/>
      <c r="I138" s="25"/>
      <c r="J138" s="25"/>
      <c r="K138" s="25"/>
      <c r="L138" s="23"/>
      <c r="M138" s="23"/>
      <c r="N138" s="23"/>
    </row>
    <row r="139" spans="1:14" s="60" customFormat="1" x14ac:dyDescent="0.25">
      <c r="A139" s="25" t="s">
        <v>187</v>
      </c>
      <c r="B139" s="42" t="s">
        <v>1258</v>
      </c>
      <c r="C139" s="144">
        <f>('D. Nat Trans Templ'!D22+'D. Nat Trans Templ'!D25+'D. Nat Trans Templ'!D32+'D. Nat Trans Templ'!D37)/1000000</f>
        <v>2298.0700000000002</v>
      </c>
      <c r="D139" s="332" t="s">
        <v>927</v>
      </c>
      <c r="E139" s="50"/>
      <c r="F139" s="330">
        <f t="shared" ref="F139:F146" si="13">IF($C$155=0,"",IF(C139="[for completion]","",IF(C139="","",C139/$C$155)))</f>
        <v>0.11931418261620601</v>
      </c>
      <c r="G139" s="330" t="str">
        <f t="shared" ref="G139:G146" si="14">IF($D$155=0,"",IF(D139="[for completion]","",IF(D139="","",D139/$D$155)))</f>
        <v/>
      </c>
      <c r="H139" s="23"/>
      <c r="I139" s="25"/>
      <c r="J139" s="25"/>
      <c r="K139" s="25"/>
      <c r="L139" s="23"/>
      <c r="M139" s="23"/>
      <c r="N139" s="23"/>
    </row>
    <row r="140" spans="1:14" s="60" customFormat="1" x14ac:dyDescent="0.25">
      <c r="A140" s="25" t="s">
        <v>188</v>
      </c>
      <c r="B140" s="42" t="s">
        <v>163</v>
      </c>
      <c r="C140" s="144">
        <v>0</v>
      </c>
      <c r="D140" s="332" t="s">
        <v>927</v>
      </c>
      <c r="E140" s="50"/>
      <c r="F140" s="330">
        <f t="shared" si="13"/>
        <v>0</v>
      </c>
      <c r="G140" s="330" t="str">
        <f t="shared" si="14"/>
        <v/>
      </c>
      <c r="H140" s="23"/>
      <c r="I140" s="25"/>
      <c r="J140" s="25"/>
      <c r="K140" s="25"/>
      <c r="L140" s="23"/>
      <c r="M140" s="23"/>
      <c r="N140" s="23"/>
    </row>
    <row r="141" spans="1:14" s="60" customFormat="1" x14ac:dyDescent="0.25">
      <c r="A141" s="25" t="s">
        <v>189</v>
      </c>
      <c r="B141" s="42" t="s">
        <v>1259</v>
      </c>
      <c r="C141" s="144">
        <v>0</v>
      </c>
      <c r="D141" s="332" t="s">
        <v>927</v>
      </c>
      <c r="E141" s="50"/>
      <c r="F141" s="330">
        <f t="shared" si="13"/>
        <v>0</v>
      </c>
      <c r="G141" s="330" t="str">
        <f t="shared" si="14"/>
        <v/>
      </c>
      <c r="H141" s="23"/>
      <c r="I141" s="25"/>
      <c r="J141" s="25"/>
      <c r="K141" s="25"/>
      <c r="L141" s="23"/>
      <c r="M141" s="23"/>
      <c r="N141" s="23"/>
    </row>
    <row r="142" spans="1:14" s="60" customFormat="1" x14ac:dyDescent="0.25">
      <c r="A142" s="25" t="s">
        <v>190</v>
      </c>
      <c r="B142" s="42" t="s">
        <v>1260</v>
      </c>
      <c r="C142" s="144">
        <f>('D. Nat Trans Templ'!D24+'D. Nat Trans Templ'!D34)/1000000</f>
        <v>797.29</v>
      </c>
      <c r="D142" s="332" t="s">
        <v>927</v>
      </c>
      <c r="E142" s="50"/>
      <c r="F142" s="330">
        <f t="shared" si="13"/>
        <v>4.139473760941785E-2</v>
      </c>
      <c r="G142" s="330" t="str">
        <f t="shared" si="14"/>
        <v/>
      </c>
      <c r="H142" s="23"/>
      <c r="I142" s="25"/>
      <c r="J142" s="25"/>
      <c r="K142" s="25"/>
      <c r="L142" s="23"/>
      <c r="M142" s="23"/>
      <c r="N142" s="23"/>
    </row>
    <row r="143" spans="1:14" s="60" customFormat="1" x14ac:dyDescent="0.25">
      <c r="A143" s="25" t="s">
        <v>191</v>
      </c>
      <c r="B143" s="42" t="s">
        <v>165</v>
      </c>
      <c r="C143" s="144">
        <v>0</v>
      </c>
      <c r="D143" s="332" t="s">
        <v>927</v>
      </c>
      <c r="E143" s="42"/>
      <c r="F143" s="330">
        <f t="shared" si="13"/>
        <v>0</v>
      </c>
      <c r="G143" s="330" t="str">
        <f t="shared" si="14"/>
        <v/>
      </c>
      <c r="H143" s="23"/>
      <c r="I143" s="25"/>
      <c r="J143" s="25"/>
      <c r="K143" s="25"/>
      <c r="L143" s="23"/>
      <c r="M143" s="23"/>
      <c r="N143" s="23"/>
    </row>
    <row r="144" spans="1:14" x14ac:dyDescent="0.25">
      <c r="A144" s="25" t="s">
        <v>192</v>
      </c>
      <c r="B144" s="42" t="s">
        <v>167</v>
      </c>
      <c r="C144" s="144">
        <v>0</v>
      </c>
      <c r="D144" s="332" t="s">
        <v>927</v>
      </c>
      <c r="E144" s="42"/>
      <c r="F144" s="330">
        <f t="shared" si="13"/>
        <v>0</v>
      </c>
      <c r="G144" s="330" t="str">
        <f t="shared" si="14"/>
        <v/>
      </c>
      <c r="H144" s="23"/>
      <c r="L144" s="23"/>
      <c r="M144" s="23"/>
    </row>
    <row r="145" spans="1:13" x14ac:dyDescent="0.25">
      <c r="A145" s="25" t="s">
        <v>193</v>
      </c>
      <c r="B145" s="42" t="s">
        <v>1261</v>
      </c>
      <c r="C145" s="144">
        <f>('D. Nat Trans Templ'!D27+'D. Nat Trans Templ'!D29+'D. Nat Trans Templ'!D30)/1000000</f>
        <v>2034.79</v>
      </c>
      <c r="D145" s="332" t="s">
        <v>927</v>
      </c>
      <c r="E145" s="42"/>
      <c r="F145" s="330">
        <f t="shared" si="13"/>
        <v>0.10564486967134587</v>
      </c>
      <c r="G145" s="330" t="str">
        <f t="shared" si="14"/>
        <v/>
      </c>
      <c r="H145" s="23"/>
      <c r="L145" s="23"/>
      <c r="M145" s="23"/>
    </row>
    <row r="146" spans="1:13" x14ac:dyDescent="0.25">
      <c r="A146" s="25" t="s">
        <v>194</v>
      </c>
      <c r="B146" s="42" t="s">
        <v>169</v>
      </c>
      <c r="C146" s="144">
        <v>0</v>
      </c>
      <c r="D146" s="332" t="s">
        <v>927</v>
      </c>
      <c r="E146" s="42"/>
      <c r="F146" s="330">
        <f t="shared" si="13"/>
        <v>0</v>
      </c>
      <c r="G146" s="330" t="str">
        <f t="shared" si="14"/>
        <v/>
      </c>
      <c r="H146" s="23"/>
      <c r="L146" s="23"/>
      <c r="M146" s="23"/>
    </row>
    <row r="147" spans="1:13" x14ac:dyDescent="0.25">
      <c r="A147" s="25" t="s">
        <v>195</v>
      </c>
      <c r="B147" s="42" t="s">
        <v>1268</v>
      </c>
      <c r="C147" s="144">
        <v>0</v>
      </c>
      <c r="D147" s="332" t="s">
        <v>927</v>
      </c>
      <c r="E147" s="42"/>
      <c r="F147" s="330">
        <f t="shared" ref="F147" si="15">IF($C$155=0,"",IF(C147="[for completion]","",IF(C147="","",C147/$C$155)))</f>
        <v>0</v>
      </c>
      <c r="G147" s="330" t="str">
        <f t="shared" ref="G147" si="16">IF($D$155=0,"",IF(D147="[for completion]","",IF(D147="","",D147/$D$155)))</f>
        <v/>
      </c>
      <c r="H147" s="23"/>
      <c r="L147" s="23"/>
      <c r="M147" s="23"/>
    </row>
    <row r="148" spans="1:13" x14ac:dyDescent="0.25">
      <c r="A148" s="25" t="s">
        <v>196</v>
      </c>
      <c r="B148" s="42" t="s">
        <v>171</v>
      </c>
      <c r="C148" s="144">
        <v>0</v>
      </c>
      <c r="D148" s="332" t="s">
        <v>927</v>
      </c>
      <c r="E148" s="42"/>
      <c r="F148" s="330">
        <f t="shared" ref="F148:F154" si="17">IF($C$155=0,"",IF(C148="[for completion]","",IF(C148="","",C148/$C$155)))</f>
        <v>0</v>
      </c>
      <c r="G148" s="330" t="str">
        <f t="shared" ref="G148:G154" si="18">IF($D$155=0,"",IF(D148="[for completion]","",IF(D148="","",D148/$D$155)))</f>
        <v/>
      </c>
      <c r="H148" s="23"/>
      <c r="L148" s="23"/>
      <c r="M148" s="23"/>
    </row>
    <row r="149" spans="1:13" x14ac:dyDescent="0.25">
      <c r="A149" s="25" t="s">
        <v>197</v>
      </c>
      <c r="B149" s="42" t="s">
        <v>158</v>
      </c>
      <c r="C149" s="144">
        <v>0</v>
      </c>
      <c r="D149" s="332" t="s">
        <v>927</v>
      </c>
      <c r="E149" s="42"/>
      <c r="F149" s="330">
        <f t="shared" si="17"/>
        <v>0</v>
      </c>
      <c r="G149" s="330" t="str">
        <f t="shared" si="18"/>
        <v/>
      </c>
      <c r="H149" s="23"/>
      <c r="L149" s="23"/>
      <c r="M149" s="23"/>
    </row>
    <row r="150" spans="1:13" x14ac:dyDescent="0.25">
      <c r="A150" s="25" t="s">
        <v>198</v>
      </c>
      <c r="B150" s="135" t="s">
        <v>1263</v>
      </c>
      <c r="C150" s="144">
        <v>0</v>
      </c>
      <c r="D150" s="332" t="s">
        <v>927</v>
      </c>
      <c r="E150" s="42"/>
      <c r="F150" s="330">
        <f t="shared" si="17"/>
        <v>0</v>
      </c>
      <c r="G150" s="330" t="str">
        <f t="shared" si="18"/>
        <v/>
      </c>
      <c r="H150" s="23"/>
      <c r="L150" s="23"/>
      <c r="M150" s="23"/>
    </row>
    <row r="151" spans="1:13" x14ac:dyDescent="0.25">
      <c r="A151" s="25" t="s">
        <v>199</v>
      </c>
      <c r="B151" s="42" t="s">
        <v>173</v>
      </c>
      <c r="C151" s="144">
        <v>0</v>
      </c>
      <c r="D151" s="332" t="s">
        <v>927</v>
      </c>
      <c r="E151" s="42"/>
      <c r="F151" s="330">
        <f t="shared" si="17"/>
        <v>0</v>
      </c>
      <c r="G151" s="330" t="str">
        <f t="shared" si="18"/>
        <v/>
      </c>
      <c r="H151" s="23"/>
      <c r="L151" s="23"/>
      <c r="M151" s="23"/>
    </row>
    <row r="152" spans="1:13" x14ac:dyDescent="0.25">
      <c r="A152" s="25" t="s">
        <v>200</v>
      </c>
      <c r="B152" s="42" t="s">
        <v>175</v>
      </c>
      <c r="C152" s="144">
        <v>0</v>
      </c>
      <c r="D152" s="332" t="s">
        <v>927</v>
      </c>
      <c r="E152" s="42"/>
      <c r="F152" s="330">
        <f t="shared" si="17"/>
        <v>0</v>
      </c>
      <c r="G152" s="330" t="str">
        <f t="shared" si="18"/>
        <v/>
      </c>
      <c r="H152" s="23"/>
      <c r="L152" s="23"/>
      <c r="M152" s="23"/>
    </row>
    <row r="153" spans="1:13" x14ac:dyDescent="0.25">
      <c r="A153" s="25" t="s">
        <v>201</v>
      </c>
      <c r="B153" s="42" t="s">
        <v>1262</v>
      </c>
      <c r="C153" s="144">
        <f>('D. Nat Trans Templ'!D23+'D. Nat Trans Templ'!D31+'D. Nat Trans Templ'!D35)/1000000</f>
        <v>6062.2049999999999</v>
      </c>
      <c r="D153" s="332" t="s">
        <v>927</v>
      </c>
      <c r="E153" s="42"/>
      <c r="F153" s="330">
        <f t="shared" si="17"/>
        <v>0.31474543178705483</v>
      </c>
      <c r="G153" s="330" t="str">
        <f t="shared" si="18"/>
        <v/>
      </c>
      <c r="H153" s="23"/>
      <c r="L153" s="23"/>
      <c r="M153" s="23"/>
    </row>
    <row r="154" spans="1:13" x14ac:dyDescent="0.25">
      <c r="A154" s="25" t="s">
        <v>1265</v>
      </c>
      <c r="B154" s="42" t="s">
        <v>92</v>
      </c>
      <c r="C154" s="144">
        <v>0</v>
      </c>
      <c r="D154" s="332" t="s">
        <v>927</v>
      </c>
      <c r="E154" s="42"/>
      <c r="F154" s="330">
        <f t="shared" si="17"/>
        <v>0</v>
      </c>
      <c r="G154" s="330" t="str">
        <f t="shared" si="18"/>
        <v/>
      </c>
      <c r="H154" s="23"/>
      <c r="L154" s="23"/>
      <c r="M154" s="23"/>
    </row>
    <row r="155" spans="1:13" x14ac:dyDescent="0.25">
      <c r="A155" s="25" t="s">
        <v>1269</v>
      </c>
      <c r="B155" s="58" t="s">
        <v>94</v>
      </c>
      <c r="C155" s="144">
        <f>SUM(C138:C154)</f>
        <v>19260.660799999998</v>
      </c>
      <c r="D155" s="144">
        <f>SUM(D138:D154)</f>
        <v>0</v>
      </c>
      <c r="E155" s="42"/>
      <c r="F155" s="140">
        <f>SUM(F138:F154)</f>
        <v>1</v>
      </c>
      <c r="G155" s="140">
        <f>SUM(G138:G154)</f>
        <v>0</v>
      </c>
      <c r="H155" s="23"/>
      <c r="L155" s="23"/>
      <c r="M155" s="23"/>
    </row>
    <row r="156" spans="1:13" outlineLevel="1" x14ac:dyDescent="0.25">
      <c r="A156" s="25" t="s">
        <v>202</v>
      </c>
      <c r="B156" s="53"/>
      <c r="E156" s="42"/>
      <c r="F156" s="50" t="str">
        <f>IF($C$155=0,"",IF(C156="[for completion]","",IF(C156="","",C156/$C$155)))</f>
        <v/>
      </c>
      <c r="G156" s="50" t="str">
        <f>IF($D$155=0,"",IF(D156="[for completion]","",IF(D156="","",D156/$D$155)))</f>
        <v/>
      </c>
      <c r="H156" s="23"/>
      <c r="L156" s="23"/>
      <c r="M156" s="23"/>
    </row>
    <row r="157" spans="1:13" outlineLevel="1" x14ac:dyDescent="0.25">
      <c r="A157" s="25" t="s">
        <v>203</v>
      </c>
      <c r="B157" s="53"/>
      <c r="E157" s="42"/>
      <c r="F157" s="50" t="str">
        <f t="shared" ref="F157:F162" si="19">IF($C$155=0,"",IF(C157="[for completion]","",IF(C157="","",C157/$C$155)))</f>
        <v/>
      </c>
      <c r="G157" s="50" t="str">
        <f t="shared" ref="G157:G162" si="20">IF($D$155=0,"",IF(D157="[for completion]","",IF(D157="","",D157/$D$155)))</f>
        <v/>
      </c>
      <c r="H157" s="23"/>
      <c r="L157" s="23"/>
      <c r="M157" s="23"/>
    </row>
    <row r="158" spans="1:13" outlineLevel="1" x14ac:dyDescent="0.25">
      <c r="A158" s="25" t="s">
        <v>204</v>
      </c>
      <c r="B158" s="53"/>
      <c r="E158" s="42"/>
      <c r="F158" s="50" t="str">
        <f t="shared" si="19"/>
        <v/>
      </c>
      <c r="G158" s="50" t="str">
        <f t="shared" si="20"/>
        <v/>
      </c>
      <c r="H158" s="23"/>
      <c r="L158" s="23"/>
      <c r="M158" s="23"/>
    </row>
    <row r="159" spans="1:13" outlineLevel="1" x14ac:dyDescent="0.25">
      <c r="A159" s="25" t="s">
        <v>205</v>
      </c>
      <c r="B159" s="53"/>
      <c r="E159" s="42"/>
      <c r="F159" s="50" t="str">
        <f t="shared" si="19"/>
        <v/>
      </c>
      <c r="G159" s="50" t="str">
        <f t="shared" si="20"/>
        <v/>
      </c>
      <c r="H159" s="23"/>
      <c r="L159" s="23"/>
      <c r="M159" s="23"/>
    </row>
    <row r="160" spans="1:13" outlineLevel="1" x14ac:dyDescent="0.25">
      <c r="A160" s="25" t="s">
        <v>206</v>
      </c>
      <c r="B160" s="53"/>
      <c r="E160" s="42"/>
      <c r="F160" s="50" t="str">
        <f t="shared" si="19"/>
        <v/>
      </c>
      <c r="G160" s="50" t="str">
        <f t="shared" si="20"/>
        <v/>
      </c>
      <c r="H160" s="23"/>
      <c r="L160" s="23"/>
      <c r="M160" s="23"/>
    </row>
    <row r="161" spans="1:13" outlineLevel="1" x14ac:dyDescent="0.25">
      <c r="A161" s="25" t="s">
        <v>207</v>
      </c>
      <c r="B161" s="53"/>
      <c r="E161" s="42"/>
      <c r="F161" s="50" t="str">
        <f t="shared" si="19"/>
        <v/>
      </c>
      <c r="G161" s="50" t="str">
        <f t="shared" si="20"/>
        <v/>
      </c>
      <c r="H161" s="23"/>
      <c r="L161" s="23"/>
      <c r="M161" s="23"/>
    </row>
    <row r="162" spans="1:13" outlineLevel="1" x14ac:dyDescent="0.25">
      <c r="A162" s="25" t="s">
        <v>208</v>
      </c>
      <c r="B162" s="53"/>
      <c r="E162" s="42"/>
      <c r="F162" s="50" t="str">
        <f t="shared" si="19"/>
        <v/>
      </c>
      <c r="G162" s="50" t="str">
        <f t="shared" si="20"/>
        <v/>
      </c>
      <c r="H162" s="23"/>
      <c r="L162" s="23"/>
      <c r="M162" s="23"/>
    </row>
    <row r="163" spans="1:13" ht="15" customHeight="1" x14ac:dyDescent="0.25">
      <c r="A163" s="44"/>
      <c r="B163" s="45" t="s">
        <v>209</v>
      </c>
      <c r="C163" s="92" t="s">
        <v>149</v>
      </c>
      <c r="D163" s="92" t="s">
        <v>150</v>
      </c>
      <c r="E163" s="46"/>
      <c r="F163" s="92" t="s">
        <v>151</v>
      </c>
      <c r="G163" s="92" t="s">
        <v>152</v>
      </c>
      <c r="H163" s="23"/>
      <c r="L163" s="23"/>
      <c r="M163" s="23"/>
    </row>
    <row r="164" spans="1:13" x14ac:dyDescent="0.25">
      <c r="A164" s="25" t="s">
        <v>211</v>
      </c>
      <c r="B164" s="23" t="s">
        <v>212</v>
      </c>
      <c r="C164" s="332">
        <f>SUMIF('D. Nat Trans Templ'!$H$20:$H$38,"Fixed",'D. Nat Trans Templ'!$D$20:$D$38)/1000000</f>
        <v>15919.7808</v>
      </c>
      <c r="D164" s="332" t="s">
        <v>927</v>
      </c>
      <c r="E164" s="62"/>
      <c r="F164" s="137">
        <f>IF($C$167=0,"",IF(C164="[for completion]","",IF(C164="","",C164/$C$167)))</f>
        <v>0.82654385357328963</v>
      </c>
      <c r="G164" s="137" t="str">
        <f>IF($D$167=0,"",IF(D164="[for completion]","",IF(D164="","",D164/$D$167)))</f>
        <v/>
      </c>
      <c r="H164" s="23"/>
      <c r="L164" s="23"/>
      <c r="M164" s="23"/>
    </row>
    <row r="165" spans="1:13" x14ac:dyDescent="0.25">
      <c r="A165" s="25" t="s">
        <v>213</v>
      </c>
      <c r="B165" s="23" t="s">
        <v>214</v>
      </c>
      <c r="C165" s="332">
        <f>SUMIF('D. Nat Trans Templ'!$H$20:$H$38,"Floating",'D. Nat Trans Templ'!$D$20:$D$38)/1000000</f>
        <v>3340.88</v>
      </c>
      <c r="D165" s="332" t="s">
        <v>927</v>
      </c>
      <c r="E165" s="62"/>
      <c r="F165" s="137">
        <f t="shared" ref="F165:F166" si="21">IF($C$167=0,"",IF(C165="[for completion]","",IF(C165="","",C165/$C$167)))</f>
        <v>0.17345614642671034</v>
      </c>
      <c r="G165" s="137" t="str">
        <f t="shared" ref="G165:G166" si="22">IF($D$167=0,"",IF(D165="[for completion]","",IF(D165="","",D165/$D$167)))</f>
        <v/>
      </c>
      <c r="H165" s="23"/>
      <c r="L165" s="23"/>
      <c r="M165" s="23"/>
    </row>
    <row r="166" spans="1:13" x14ac:dyDescent="0.25">
      <c r="A166" s="25" t="s">
        <v>215</v>
      </c>
      <c r="B166" s="23" t="s">
        <v>92</v>
      </c>
      <c r="C166" s="332">
        <v>0</v>
      </c>
      <c r="D166" s="332" t="s">
        <v>927</v>
      </c>
      <c r="E166" s="62"/>
      <c r="F166" s="137">
        <f t="shared" si="21"/>
        <v>0</v>
      </c>
      <c r="G166" s="137" t="str">
        <f t="shared" si="22"/>
        <v/>
      </c>
      <c r="H166" s="23"/>
      <c r="L166" s="23"/>
      <c r="M166" s="23"/>
    </row>
    <row r="167" spans="1:13" x14ac:dyDescent="0.25">
      <c r="A167" s="25" t="s">
        <v>216</v>
      </c>
      <c r="B167" s="63" t="s">
        <v>94</v>
      </c>
      <c r="C167" s="332">
        <f>SUM(C164:C166)</f>
        <v>19260.660800000001</v>
      </c>
      <c r="D167" s="332">
        <f>SUM(D164:D166)</f>
        <v>0</v>
      </c>
      <c r="E167" s="62"/>
      <c r="F167" s="137">
        <f>SUM(F164:F166)</f>
        <v>1</v>
      </c>
      <c r="G167" s="137">
        <f>SUM(G164:G166)</f>
        <v>0</v>
      </c>
      <c r="H167" s="23"/>
      <c r="L167" s="23"/>
      <c r="M167" s="23"/>
    </row>
    <row r="168" spans="1:13" outlineLevel="1" x14ac:dyDescent="0.25">
      <c r="A168" s="25" t="s">
        <v>217</v>
      </c>
      <c r="B168" s="63"/>
      <c r="C168" s="23"/>
      <c r="D168" s="23"/>
      <c r="E168" s="62"/>
      <c r="F168" s="62"/>
      <c r="G168" s="21"/>
      <c r="H168" s="23"/>
      <c r="L168" s="23"/>
      <c r="M168" s="23"/>
    </row>
    <row r="169" spans="1:13" outlineLevel="1" x14ac:dyDescent="0.25">
      <c r="A169" s="25" t="s">
        <v>218</v>
      </c>
      <c r="B169" s="63"/>
      <c r="C169" s="23"/>
      <c r="D169" s="23"/>
      <c r="E169" s="62"/>
      <c r="F169" s="62"/>
      <c r="G169" s="21"/>
      <c r="H169" s="23"/>
      <c r="L169" s="23"/>
      <c r="M169" s="23"/>
    </row>
    <row r="170" spans="1:13" outlineLevel="1" x14ac:dyDescent="0.25">
      <c r="A170" s="25" t="s">
        <v>219</v>
      </c>
      <c r="B170" s="63"/>
      <c r="C170" s="23"/>
      <c r="D170" s="23"/>
      <c r="E170" s="62"/>
      <c r="F170" s="62"/>
      <c r="G170" s="21"/>
      <c r="H170" s="23"/>
      <c r="L170" s="23"/>
      <c r="M170" s="23"/>
    </row>
    <row r="171" spans="1:13" outlineLevel="1" x14ac:dyDescent="0.25">
      <c r="A171" s="25" t="s">
        <v>220</v>
      </c>
      <c r="B171" s="63"/>
      <c r="C171" s="23"/>
      <c r="D171" s="23"/>
      <c r="E171" s="62"/>
      <c r="F171" s="62"/>
      <c r="G171" s="21"/>
      <c r="H171" s="23"/>
      <c r="L171" s="23"/>
      <c r="M171" s="23"/>
    </row>
    <row r="172" spans="1:13" outlineLevel="1" x14ac:dyDescent="0.25">
      <c r="A172" s="25" t="s">
        <v>221</v>
      </c>
      <c r="B172" s="63"/>
      <c r="C172" s="23"/>
      <c r="D172" s="23"/>
      <c r="E172" s="62"/>
      <c r="F172" s="62"/>
      <c r="G172" s="21"/>
      <c r="H172" s="23"/>
      <c r="L172" s="23"/>
      <c r="M172" s="23"/>
    </row>
    <row r="173" spans="1:13" ht="15" customHeight="1" x14ac:dyDescent="0.25">
      <c r="A173" s="44"/>
      <c r="B173" s="45" t="s">
        <v>222</v>
      </c>
      <c r="C173" s="44" t="s">
        <v>60</v>
      </c>
      <c r="D173" s="44"/>
      <c r="E173" s="46"/>
      <c r="F173" s="47" t="s">
        <v>223</v>
      </c>
      <c r="G173" s="47"/>
      <c r="H173" s="23"/>
      <c r="L173" s="23"/>
      <c r="M173" s="23"/>
    </row>
    <row r="174" spans="1:13" ht="15" customHeight="1" x14ac:dyDescent="0.25">
      <c r="A174" s="25" t="s">
        <v>224</v>
      </c>
      <c r="B174" s="42" t="s">
        <v>225</v>
      </c>
      <c r="C174" s="332">
        <v>0</v>
      </c>
      <c r="D174" s="39"/>
      <c r="E174" s="31"/>
      <c r="F174" s="50" t="str">
        <f>IF($C$179=0,"",IF(C174="[for completion]","",C174/$C$179))</f>
        <v/>
      </c>
      <c r="G174" s="50"/>
      <c r="H174" s="23"/>
      <c r="L174" s="23"/>
      <c r="M174" s="23"/>
    </row>
    <row r="175" spans="1:13" ht="30.75" customHeight="1" x14ac:dyDescent="0.25">
      <c r="A175" s="25" t="s">
        <v>9</v>
      </c>
      <c r="B175" s="42" t="s">
        <v>1101</v>
      </c>
      <c r="C175" s="332">
        <v>0</v>
      </c>
      <c r="E175" s="52"/>
      <c r="F175" s="50" t="str">
        <f>IF($C$179=0,"",IF(C175="[for completion]","",C175/$C$179))</f>
        <v/>
      </c>
      <c r="G175" s="50"/>
      <c r="H175" s="23"/>
      <c r="L175" s="23"/>
      <c r="M175" s="23"/>
    </row>
    <row r="176" spans="1:13" x14ac:dyDescent="0.25">
      <c r="A176" s="25" t="s">
        <v>226</v>
      </c>
      <c r="B176" s="42" t="s">
        <v>227</v>
      </c>
      <c r="C176" s="332">
        <v>0</v>
      </c>
      <c r="E176" s="52"/>
      <c r="F176" s="50"/>
      <c r="G176" s="50"/>
      <c r="H176" s="23"/>
      <c r="L176" s="23"/>
      <c r="M176" s="23"/>
    </row>
    <row r="177" spans="1:13" x14ac:dyDescent="0.25">
      <c r="A177" s="25" t="s">
        <v>228</v>
      </c>
      <c r="B177" s="42" t="s">
        <v>229</v>
      </c>
      <c r="C177" s="332">
        <v>0</v>
      </c>
      <c r="E177" s="52"/>
      <c r="F177" s="50" t="str">
        <f t="shared" ref="F177:F187" si="23">IF($C$179=0,"",IF(C177="[for completion]","",C177/$C$179))</f>
        <v/>
      </c>
      <c r="G177" s="50"/>
      <c r="H177" s="23"/>
      <c r="L177" s="23"/>
      <c r="M177" s="23"/>
    </row>
    <row r="178" spans="1:13" x14ac:dyDescent="0.25">
      <c r="A178" s="25" t="s">
        <v>230</v>
      </c>
      <c r="B178" s="42" t="s">
        <v>92</v>
      </c>
      <c r="C178" s="332">
        <v>0</v>
      </c>
      <c r="E178" s="52"/>
      <c r="F178" s="50" t="str">
        <f t="shared" si="23"/>
        <v/>
      </c>
      <c r="G178" s="50"/>
      <c r="H178" s="23"/>
      <c r="L178" s="23"/>
      <c r="M178" s="23"/>
    </row>
    <row r="179" spans="1:13" x14ac:dyDescent="0.25">
      <c r="A179" s="25" t="s">
        <v>10</v>
      </c>
      <c r="B179" s="58" t="s">
        <v>94</v>
      </c>
      <c r="C179" s="332">
        <f>SUM(C174:C178)</f>
        <v>0</v>
      </c>
      <c r="E179" s="52"/>
      <c r="F179" s="137">
        <f>SUM(F174:F178)</f>
        <v>0</v>
      </c>
      <c r="G179" s="50"/>
      <c r="H179" s="23"/>
      <c r="L179" s="23"/>
      <c r="M179" s="23"/>
    </row>
    <row r="180" spans="1:13" outlineLevel="1" x14ac:dyDescent="0.25">
      <c r="A180" s="25" t="s">
        <v>231</v>
      </c>
      <c r="B180" s="64"/>
      <c r="E180" s="52"/>
      <c r="F180" s="50" t="str">
        <f t="shared" si="23"/>
        <v/>
      </c>
      <c r="G180" s="50"/>
      <c r="H180" s="23"/>
      <c r="L180" s="23"/>
      <c r="M180" s="23"/>
    </row>
    <row r="181" spans="1:13" s="64" customFormat="1" outlineLevel="1" x14ac:dyDescent="0.25">
      <c r="A181" s="25" t="s">
        <v>232</v>
      </c>
      <c r="F181" s="50" t="str">
        <f t="shared" si="23"/>
        <v/>
      </c>
    </row>
    <row r="182" spans="1:13" outlineLevel="1" x14ac:dyDescent="0.25">
      <c r="A182" s="25" t="s">
        <v>233</v>
      </c>
      <c r="B182" s="64"/>
      <c r="E182" s="52"/>
      <c r="F182" s="50" t="str">
        <f t="shared" si="23"/>
        <v/>
      </c>
      <c r="G182" s="50"/>
      <c r="H182" s="23"/>
      <c r="L182" s="23"/>
      <c r="M182" s="23"/>
    </row>
    <row r="183" spans="1:13" outlineLevel="1" x14ac:dyDescent="0.25">
      <c r="A183" s="25" t="s">
        <v>234</v>
      </c>
      <c r="B183" s="64"/>
      <c r="E183" s="52"/>
      <c r="F183" s="50" t="str">
        <f t="shared" si="23"/>
        <v/>
      </c>
      <c r="G183" s="50"/>
      <c r="H183" s="23"/>
      <c r="L183" s="23"/>
      <c r="M183" s="23"/>
    </row>
    <row r="184" spans="1:13" s="64" customFormat="1" outlineLevel="1" x14ac:dyDescent="0.25">
      <c r="A184" s="25" t="s">
        <v>235</v>
      </c>
      <c r="F184" s="50" t="str">
        <f t="shared" si="23"/>
        <v/>
      </c>
    </row>
    <row r="185" spans="1:13" outlineLevel="1" x14ac:dyDescent="0.25">
      <c r="A185" s="25" t="s">
        <v>236</v>
      </c>
      <c r="B185" s="64"/>
      <c r="E185" s="52"/>
      <c r="F185" s="50" t="str">
        <f t="shared" si="23"/>
        <v/>
      </c>
      <c r="G185" s="50"/>
      <c r="H185" s="23"/>
      <c r="L185" s="23"/>
      <c r="M185" s="23"/>
    </row>
    <row r="186" spans="1:13" outlineLevel="1" x14ac:dyDescent="0.25">
      <c r="A186" s="25" t="s">
        <v>237</v>
      </c>
      <c r="B186" s="64"/>
      <c r="E186" s="52"/>
      <c r="F186" s="50" t="str">
        <f t="shared" si="23"/>
        <v/>
      </c>
      <c r="G186" s="50"/>
      <c r="H186" s="23"/>
      <c r="L186" s="23"/>
      <c r="M186" s="23"/>
    </row>
    <row r="187" spans="1:13" outlineLevel="1" x14ac:dyDescent="0.25">
      <c r="A187" s="25" t="s">
        <v>238</v>
      </c>
      <c r="B187" s="64"/>
      <c r="E187" s="52"/>
      <c r="F187" s="50" t="str">
        <f t="shared" si="23"/>
        <v/>
      </c>
      <c r="G187" s="50"/>
      <c r="H187" s="23"/>
      <c r="L187" s="23"/>
      <c r="M187" s="23"/>
    </row>
    <row r="188" spans="1:13" outlineLevel="1" x14ac:dyDescent="0.25">
      <c r="A188" s="25" t="s">
        <v>239</v>
      </c>
      <c r="B188" s="64"/>
      <c r="E188" s="52"/>
      <c r="F188" s="50"/>
      <c r="G188" s="50"/>
      <c r="H188" s="23"/>
      <c r="L188" s="23"/>
      <c r="M188" s="23"/>
    </row>
    <row r="189" spans="1:13" outlineLevel="1" x14ac:dyDescent="0.25">
      <c r="A189" s="25" t="s">
        <v>240</v>
      </c>
      <c r="B189" s="64"/>
      <c r="E189" s="52"/>
      <c r="F189" s="50"/>
      <c r="G189" s="50"/>
      <c r="H189" s="23"/>
      <c r="L189" s="23"/>
      <c r="M189" s="23"/>
    </row>
    <row r="190" spans="1:13" outlineLevel="1" x14ac:dyDescent="0.25">
      <c r="A190" s="25" t="s">
        <v>241</v>
      </c>
      <c r="B190" s="64"/>
      <c r="E190" s="52"/>
      <c r="F190" s="50"/>
      <c r="G190" s="50"/>
      <c r="H190" s="23"/>
      <c r="L190" s="23"/>
      <c r="M190" s="23"/>
    </row>
    <row r="191" spans="1:13" outlineLevel="1" x14ac:dyDescent="0.25">
      <c r="A191" s="25" t="s">
        <v>242</v>
      </c>
      <c r="B191" s="53"/>
      <c r="E191" s="52"/>
      <c r="F191" s="50"/>
      <c r="G191" s="50"/>
      <c r="H191" s="23"/>
      <c r="L191" s="23"/>
      <c r="M191" s="23"/>
    </row>
    <row r="192" spans="1:13" ht="15" customHeight="1" x14ac:dyDescent="0.25">
      <c r="A192" s="44"/>
      <c r="B192" s="45" t="s">
        <v>243</v>
      </c>
      <c r="C192" s="44" t="s">
        <v>60</v>
      </c>
      <c r="D192" s="44"/>
      <c r="E192" s="46"/>
      <c r="F192" s="47" t="s">
        <v>223</v>
      </c>
      <c r="G192" s="47"/>
      <c r="H192" s="23"/>
      <c r="L192" s="23"/>
      <c r="M192" s="23"/>
    </row>
    <row r="193" spans="1:13" x14ac:dyDescent="0.25">
      <c r="A193" s="25" t="s">
        <v>244</v>
      </c>
      <c r="B193" s="42" t="s">
        <v>245</v>
      </c>
      <c r="C193" s="332">
        <v>0</v>
      </c>
      <c r="E193" s="49"/>
      <c r="F193" s="137" t="str">
        <f t="shared" ref="F193:F206" si="24">IF($C$208=0,"",IF(C193="[for completion]","",C193/$C$208))</f>
        <v/>
      </c>
      <c r="G193" s="50"/>
      <c r="H193" s="23"/>
      <c r="L193" s="23"/>
      <c r="M193" s="23"/>
    </row>
    <row r="194" spans="1:13" x14ac:dyDescent="0.25">
      <c r="A194" s="25" t="s">
        <v>246</v>
      </c>
      <c r="B194" s="42" t="s">
        <v>247</v>
      </c>
      <c r="C194" s="332">
        <v>0</v>
      </c>
      <c r="E194" s="52"/>
      <c r="F194" s="137" t="str">
        <f t="shared" si="24"/>
        <v/>
      </c>
      <c r="G194" s="52"/>
      <c r="H194" s="23"/>
      <c r="L194" s="23"/>
      <c r="M194" s="23"/>
    </row>
    <row r="195" spans="1:13" x14ac:dyDescent="0.25">
      <c r="A195" s="25" t="s">
        <v>248</v>
      </c>
      <c r="B195" s="42" t="s">
        <v>249</v>
      </c>
      <c r="C195" s="332">
        <v>0</v>
      </c>
      <c r="E195" s="52"/>
      <c r="F195" s="137" t="str">
        <f t="shared" si="24"/>
        <v/>
      </c>
      <c r="G195" s="52"/>
      <c r="H195" s="23"/>
      <c r="L195" s="23"/>
      <c r="M195" s="23"/>
    </row>
    <row r="196" spans="1:13" x14ac:dyDescent="0.25">
      <c r="A196" s="25" t="s">
        <v>250</v>
      </c>
      <c r="B196" s="42" t="s">
        <v>251</v>
      </c>
      <c r="C196" s="332">
        <v>0</v>
      </c>
      <c r="E196" s="52"/>
      <c r="F196" s="137" t="str">
        <f t="shared" si="24"/>
        <v/>
      </c>
      <c r="G196" s="52"/>
      <c r="H196" s="23"/>
      <c r="L196" s="23"/>
      <c r="M196" s="23"/>
    </row>
    <row r="197" spans="1:13" x14ac:dyDescent="0.25">
      <c r="A197" s="25" t="s">
        <v>252</v>
      </c>
      <c r="B197" s="42" t="s">
        <v>253</v>
      </c>
      <c r="C197" s="332">
        <v>0</v>
      </c>
      <c r="E197" s="52"/>
      <c r="F197" s="137" t="str">
        <f t="shared" si="24"/>
        <v/>
      </c>
      <c r="G197" s="52"/>
      <c r="H197" s="23"/>
      <c r="L197" s="23"/>
      <c r="M197" s="23"/>
    </row>
    <row r="198" spans="1:13" x14ac:dyDescent="0.25">
      <c r="A198" s="25" t="s">
        <v>254</v>
      </c>
      <c r="B198" s="42" t="s">
        <v>255</v>
      </c>
      <c r="C198" s="332">
        <v>0</v>
      </c>
      <c r="E198" s="52"/>
      <c r="F198" s="137" t="str">
        <f t="shared" si="24"/>
        <v/>
      </c>
      <c r="G198" s="52"/>
      <c r="H198" s="23"/>
      <c r="L198" s="23"/>
      <c r="M198" s="23"/>
    </row>
    <row r="199" spans="1:13" x14ac:dyDescent="0.25">
      <c r="A199" s="25" t="s">
        <v>256</v>
      </c>
      <c r="B199" s="42" t="s">
        <v>257</v>
      </c>
      <c r="C199" s="332">
        <v>0</v>
      </c>
      <c r="E199" s="52"/>
      <c r="F199" s="137" t="str">
        <f t="shared" si="24"/>
        <v/>
      </c>
      <c r="G199" s="52"/>
      <c r="H199" s="23"/>
      <c r="L199" s="23"/>
      <c r="M199" s="23"/>
    </row>
    <row r="200" spans="1:13" x14ac:dyDescent="0.25">
      <c r="A200" s="25" t="s">
        <v>258</v>
      </c>
      <c r="B200" s="42" t="s">
        <v>12</v>
      </c>
      <c r="C200" s="332">
        <v>0</v>
      </c>
      <c r="E200" s="52"/>
      <c r="F200" s="137" t="str">
        <f t="shared" si="24"/>
        <v/>
      </c>
      <c r="G200" s="52"/>
      <c r="H200" s="23"/>
      <c r="L200" s="23"/>
      <c r="M200" s="23"/>
    </row>
    <row r="201" spans="1:13" x14ac:dyDescent="0.25">
      <c r="A201" s="25" t="s">
        <v>259</v>
      </c>
      <c r="B201" s="42" t="s">
        <v>260</v>
      </c>
      <c r="C201" s="332">
        <v>0</v>
      </c>
      <c r="E201" s="52"/>
      <c r="F201" s="137" t="str">
        <f t="shared" si="24"/>
        <v/>
      </c>
      <c r="G201" s="52"/>
      <c r="H201" s="23"/>
      <c r="L201" s="23"/>
      <c r="M201" s="23"/>
    </row>
    <row r="202" spans="1:13" x14ac:dyDescent="0.25">
      <c r="A202" s="25" t="s">
        <v>261</v>
      </c>
      <c r="B202" s="42" t="s">
        <v>262</v>
      </c>
      <c r="C202" s="332">
        <v>0</v>
      </c>
      <c r="E202" s="52"/>
      <c r="F202" s="137" t="str">
        <f t="shared" si="24"/>
        <v/>
      </c>
      <c r="G202" s="52"/>
      <c r="H202" s="23"/>
      <c r="L202" s="23"/>
      <c r="M202" s="23"/>
    </row>
    <row r="203" spans="1:13" x14ac:dyDescent="0.25">
      <c r="A203" s="25" t="s">
        <v>263</v>
      </c>
      <c r="B203" s="42" t="s">
        <v>264</v>
      </c>
      <c r="C203" s="332">
        <v>0</v>
      </c>
      <c r="E203" s="52"/>
      <c r="F203" s="137" t="str">
        <f t="shared" si="24"/>
        <v/>
      </c>
      <c r="G203" s="52"/>
      <c r="H203" s="23"/>
      <c r="L203" s="23"/>
      <c r="M203" s="23"/>
    </row>
    <row r="204" spans="1:13" x14ac:dyDescent="0.25">
      <c r="A204" s="25" t="s">
        <v>265</v>
      </c>
      <c r="B204" s="42" t="s">
        <v>266</v>
      </c>
      <c r="C204" s="332">
        <v>0</v>
      </c>
      <c r="E204" s="52"/>
      <c r="F204" s="137" t="str">
        <f t="shared" si="24"/>
        <v/>
      </c>
      <c r="G204" s="52"/>
      <c r="H204" s="23"/>
      <c r="L204" s="23"/>
      <c r="M204" s="23"/>
    </row>
    <row r="205" spans="1:13" x14ac:dyDescent="0.25">
      <c r="A205" s="25" t="s">
        <v>267</v>
      </c>
      <c r="B205" s="42" t="s">
        <v>268</v>
      </c>
      <c r="C205" s="332">
        <v>0</v>
      </c>
      <c r="E205" s="52"/>
      <c r="F205" s="137" t="str">
        <f t="shared" si="24"/>
        <v/>
      </c>
      <c r="G205" s="52"/>
      <c r="H205" s="23"/>
      <c r="L205" s="23"/>
      <c r="M205" s="23"/>
    </row>
    <row r="206" spans="1:13" x14ac:dyDescent="0.25">
      <c r="A206" s="25" t="s">
        <v>269</v>
      </c>
      <c r="B206" s="42" t="s">
        <v>92</v>
      </c>
      <c r="C206" s="332">
        <v>0</v>
      </c>
      <c r="E206" s="52"/>
      <c r="F206" s="137" t="str">
        <f t="shared" si="24"/>
        <v/>
      </c>
      <c r="G206" s="52"/>
      <c r="H206" s="23"/>
      <c r="L206" s="23"/>
      <c r="M206" s="23"/>
    </row>
    <row r="207" spans="1:13" x14ac:dyDescent="0.25">
      <c r="A207" s="25" t="s">
        <v>270</v>
      </c>
      <c r="B207" s="51" t="s">
        <v>271</v>
      </c>
      <c r="C207" s="332">
        <v>0</v>
      </c>
      <c r="E207" s="52"/>
      <c r="F207" s="137"/>
      <c r="G207" s="52"/>
      <c r="H207" s="23"/>
      <c r="L207" s="23"/>
      <c r="M207" s="23"/>
    </row>
    <row r="208" spans="1:13" x14ac:dyDescent="0.25">
      <c r="A208" s="25" t="s">
        <v>272</v>
      </c>
      <c r="B208" s="58" t="s">
        <v>94</v>
      </c>
      <c r="C208" s="332">
        <f>SUM(C193:C206)</f>
        <v>0</v>
      </c>
      <c r="D208" s="42"/>
      <c r="E208" s="52"/>
      <c r="F208" s="137">
        <f>SUM(F193:F206)</f>
        <v>0</v>
      </c>
      <c r="G208" s="52"/>
      <c r="H208" s="23"/>
      <c r="L208" s="23"/>
      <c r="M208" s="23"/>
    </row>
    <row r="209" spans="1:13" outlineLevel="1" x14ac:dyDescent="0.25">
      <c r="A209" s="25" t="s">
        <v>273</v>
      </c>
      <c r="B209" s="53"/>
      <c r="E209" s="52"/>
      <c r="F209" s="50" t="str">
        <f>IF($C$208=0,"",IF(C209="[for completion]","",C209/$C$208))</f>
        <v/>
      </c>
      <c r="G209" s="52"/>
      <c r="H209" s="23"/>
      <c r="L209" s="23"/>
      <c r="M209" s="23"/>
    </row>
    <row r="210" spans="1:13" outlineLevel="1" x14ac:dyDescent="0.25">
      <c r="A210" s="25" t="s">
        <v>274</v>
      </c>
      <c r="B210" s="53"/>
      <c r="E210" s="52"/>
      <c r="F210" s="50" t="str">
        <f t="shared" ref="F210:F215" si="25">IF($C$208=0,"",IF(C210="[for completion]","",C210/$C$208))</f>
        <v/>
      </c>
      <c r="G210" s="52"/>
      <c r="H210" s="23"/>
      <c r="L210" s="23"/>
      <c r="M210" s="23"/>
    </row>
    <row r="211" spans="1:13" outlineLevel="1" x14ac:dyDescent="0.25">
      <c r="A211" s="25" t="s">
        <v>275</v>
      </c>
      <c r="B211" s="53"/>
      <c r="E211" s="52"/>
      <c r="F211" s="50" t="str">
        <f t="shared" si="25"/>
        <v/>
      </c>
      <c r="G211" s="52"/>
      <c r="H211" s="23"/>
      <c r="L211" s="23"/>
      <c r="M211" s="23"/>
    </row>
    <row r="212" spans="1:13" outlineLevel="1" x14ac:dyDescent="0.25">
      <c r="A212" s="25" t="s">
        <v>276</v>
      </c>
      <c r="B212" s="53"/>
      <c r="E212" s="52"/>
      <c r="F212" s="50" t="str">
        <f t="shared" si="25"/>
        <v/>
      </c>
      <c r="G212" s="52"/>
      <c r="H212" s="23"/>
      <c r="L212" s="23"/>
      <c r="M212" s="23"/>
    </row>
    <row r="213" spans="1:13" outlineLevel="1" x14ac:dyDescent="0.25">
      <c r="A213" s="25" t="s">
        <v>277</v>
      </c>
      <c r="B213" s="53"/>
      <c r="E213" s="52"/>
      <c r="F213" s="50" t="str">
        <f t="shared" si="25"/>
        <v/>
      </c>
      <c r="G213" s="52"/>
      <c r="H213" s="23"/>
      <c r="L213" s="23"/>
      <c r="M213" s="23"/>
    </row>
    <row r="214" spans="1:13" outlineLevel="1" x14ac:dyDescent="0.25">
      <c r="A214" s="25" t="s">
        <v>278</v>
      </c>
      <c r="B214" s="53"/>
      <c r="E214" s="52"/>
      <c r="F214" s="50" t="str">
        <f t="shared" si="25"/>
        <v/>
      </c>
      <c r="G214" s="52"/>
      <c r="H214" s="23"/>
      <c r="L214" s="23"/>
      <c r="M214" s="23"/>
    </row>
    <row r="215" spans="1:13" outlineLevel="1" x14ac:dyDescent="0.25">
      <c r="A215" s="25" t="s">
        <v>279</v>
      </c>
      <c r="B215" s="53"/>
      <c r="E215" s="52"/>
      <c r="F215" s="50" t="str">
        <f t="shared" si="25"/>
        <v/>
      </c>
      <c r="G215" s="52"/>
      <c r="H215" s="23"/>
      <c r="L215" s="23"/>
      <c r="M215" s="23"/>
    </row>
    <row r="216" spans="1:13" ht="15" customHeight="1" x14ac:dyDescent="0.25">
      <c r="A216" s="44"/>
      <c r="B216" s="45" t="s">
        <v>280</v>
      </c>
      <c r="C216" s="44" t="s">
        <v>60</v>
      </c>
      <c r="D216" s="44"/>
      <c r="E216" s="46"/>
      <c r="F216" s="47" t="s">
        <v>82</v>
      </c>
      <c r="G216" s="47" t="s">
        <v>210</v>
      </c>
      <c r="H216" s="23"/>
      <c r="L216" s="23"/>
      <c r="M216" s="23"/>
    </row>
    <row r="217" spans="1:13" x14ac:dyDescent="0.25">
      <c r="A217" s="25" t="s">
        <v>281</v>
      </c>
      <c r="B217" s="21" t="s">
        <v>282</v>
      </c>
      <c r="C217" s="332">
        <v>0</v>
      </c>
      <c r="E217" s="62"/>
      <c r="F217" s="137">
        <f>IF($C$38=0,"",IF(C217="[for completion]","",IF(C217="","",C217/$C$38)))</f>
        <v>0</v>
      </c>
      <c r="G217" s="137">
        <f>IF($C$39=0,"",IF(C217="[for completion]","",IF(C217="","",C217/$C$39)))</f>
        <v>0</v>
      </c>
      <c r="H217" s="23"/>
      <c r="L217" s="23"/>
      <c r="M217" s="23"/>
    </row>
    <row r="218" spans="1:13" x14ac:dyDescent="0.25">
      <c r="A218" s="25" t="s">
        <v>283</v>
      </c>
      <c r="B218" s="21" t="s">
        <v>284</v>
      </c>
      <c r="C218" s="332">
        <v>0</v>
      </c>
      <c r="E218" s="62"/>
      <c r="F218" s="137">
        <f t="shared" ref="F218:F219" si="26">IF($C$38=0,"",IF(C218="[for completion]","",IF(C218="","",C218/$C$38)))</f>
        <v>0</v>
      </c>
      <c r="G218" s="137">
        <f t="shared" ref="G218:G219" si="27">IF($C$39=0,"",IF(C218="[for completion]","",IF(C218="","",C218/$C$39)))</f>
        <v>0</v>
      </c>
      <c r="H218" s="23"/>
      <c r="L218" s="23"/>
      <c r="M218" s="23"/>
    </row>
    <row r="219" spans="1:13" x14ac:dyDescent="0.25">
      <c r="A219" s="25" t="s">
        <v>285</v>
      </c>
      <c r="B219" s="21" t="s">
        <v>92</v>
      </c>
      <c r="C219" s="332">
        <v>0</v>
      </c>
      <c r="E219" s="62"/>
      <c r="F219" s="137">
        <f t="shared" si="26"/>
        <v>0</v>
      </c>
      <c r="G219" s="137">
        <f t="shared" si="27"/>
        <v>0</v>
      </c>
      <c r="H219" s="23"/>
      <c r="L219" s="23"/>
      <c r="M219" s="23"/>
    </row>
    <row r="220" spans="1:13" x14ac:dyDescent="0.25">
      <c r="A220" s="25" t="s">
        <v>286</v>
      </c>
      <c r="B220" s="58" t="s">
        <v>94</v>
      </c>
      <c r="C220" s="332">
        <f>SUM(C217:C219)</f>
        <v>0</v>
      </c>
      <c r="E220" s="62"/>
      <c r="F220" s="137">
        <f>SUM(F217:F219)</f>
        <v>0</v>
      </c>
      <c r="G220" s="137">
        <f>SUM(G217:G219)</f>
        <v>0</v>
      </c>
      <c r="H220" s="23"/>
      <c r="L220" s="23"/>
      <c r="M220" s="23"/>
    </row>
    <row r="221" spans="1:13" outlineLevel="1" x14ac:dyDescent="0.25">
      <c r="A221" s="25" t="s">
        <v>287</v>
      </c>
      <c r="B221" s="53"/>
      <c r="E221" s="62"/>
      <c r="F221" s="50" t="str">
        <f t="shared" ref="F221:F227" si="28">IF($C$38=0,"",IF(C221="[for completion]","",IF(C221="","",C221/$C$38)))</f>
        <v/>
      </c>
      <c r="G221" s="50" t="str">
        <f t="shared" ref="G221:G227" si="29">IF($C$39=0,"",IF(C221="[for completion]","",IF(C221="","",C221/$C$39)))</f>
        <v/>
      </c>
      <c r="H221" s="23"/>
      <c r="L221" s="23"/>
      <c r="M221" s="23"/>
    </row>
    <row r="222" spans="1:13" outlineLevel="1" x14ac:dyDescent="0.25">
      <c r="A222" s="25" t="s">
        <v>288</v>
      </c>
      <c r="B222" s="53"/>
      <c r="E222" s="62"/>
      <c r="F222" s="50" t="str">
        <f t="shared" si="28"/>
        <v/>
      </c>
      <c r="G222" s="50" t="str">
        <f t="shared" si="29"/>
        <v/>
      </c>
      <c r="H222" s="23"/>
      <c r="L222" s="23"/>
      <c r="M222" s="23"/>
    </row>
    <row r="223" spans="1:13" outlineLevel="1" x14ac:dyDescent="0.25">
      <c r="A223" s="25" t="s">
        <v>289</v>
      </c>
      <c r="B223" s="53"/>
      <c r="E223" s="62"/>
      <c r="F223" s="50" t="str">
        <f t="shared" si="28"/>
        <v/>
      </c>
      <c r="G223" s="50" t="str">
        <f t="shared" si="29"/>
        <v/>
      </c>
      <c r="H223" s="23"/>
      <c r="L223" s="23"/>
      <c r="M223" s="23"/>
    </row>
    <row r="224" spans="1:13" outlineLevel="1" x14ac:dyDescent="0.25">
      <c r="A224" s="25" t="s">
        <v>290</v>
      </c>
      <c r="B224" s="53"/>
      <c r="E224" s="62"/>
      <c r="F224" s="50" t="str">
        <f t="shared" si="28"/>
        <v/>
      </c>
      <c r="G224" s="50" t="str">
        <f t="shared" si="29"/>
        <v/>
      </c>
      <c r="H224" s="23"/>
      <c r="L224" s="23"/>
      <c r="M224" s="23"/>
    </row>
    <row r="225" spans="1:14" outlineLevel="1" x14ac:dyDescent="0.25">
      <c r="A225" s="25" t="s">
        <v>291</v>
      </c>
      <c r="B225" s="53"/>
      <c r="E225" s="62"/>
      <c r="F225" s="50" t="str">
        <f t="shared" si="28"/>
        <v/>
      </c>
      <c r="G225" s="50" t="str">
        <f t="shared" si="29"/>
        <v/>
      </c>
      <c r="H225" s="23"/>
      <c r="L225" s="23"/>
      <c r="M225" s="23"/>
    </row>
    <row r="226" spans="1:14" outlineLevel="1" x14ac:dyDescent="0.25">
      <c r="A226" s="25" t="s">
        <v>292</v>
      </c>
      <c r="B226" s="53"/>
      <c r="E226" s="42"/>
      <c r="F226" s="50" t="str">
        <f t="shared" si="28"/>
        <v/>
      </c>
      <c r="G226" s="50" t="str">
        <f t="shared" si="29"/>
        <v/>
      </c>
      <c r="H226" s="23"/>
      <c r="L226" s="23"/>
      <c r="M226" s="23"/>
    </row>
    <row r="227" spans="1:14" outlineLevel="1" x14ac:dyDescent="0.25">
      <c r="A227" s="25" t="s">
        <v>293</v>
      </c>
      <c r="B227" s="53"/>
      <c r="E227" s="62"/>
      <c r="F227" s="50" t="str">
        <f t="shared" si="28"/>
        <v/>
      </c>
      <c r="G227" s="50" t="str">
        <f t="shared" si="29"/>
        <v/>
      </c>
      <c r="H227" s="23"/>
      <c r="L227" s="23"/>
      <c r="M227" s="23"/>
    </row>
    <row r="228" spans="1:14" ht="15" customHeight="1" x14ac:dyDescent="0.25">
      <c r="A228" s="44"/>
      <c r="B228" s="45" t="s">
        <v>294</v>
      </c>
      <c r="C228" s="44"/>
      <c r="D228" s="44"/>
      <c r="E228" s="46"/>
      <c r="F228" s="47"/>
      <c r="G228" s="47"/>
      <c r="H228" s="23"/>
      <c r="L228" s="23"/>
      <c r="M228" s="23"/>
    </row>
    <row r="229" spans="1:14" x14ac:dyDescent="0.25">
      <c r="A229" s="25" t="s">
        <v>295</v>
      </c>
      <c r="B229" s="42" t="s">
        <v>296</v>
      </c>
      <c r="C229" s="327" t="s">
        <v>1606</v>
      </c>
      <c r="H229" s="23"/>
      <c r="L229" s="23"/>
      <c r="M229" s="23"/>
    </row>
    <row r="230" spans="1:14" ht="15" customHeight="1" x14ac:dyDescent="0.25">
      <c r="A230" s="44"/>
      <c r="B230" s="45" t="s">
        <v>297</v>
      </c>
      <c r="C230" s="44"/>
      <c r="D230" s="44"/>
      <c r="E230" s="46"/>
      <c r="F230" s="47"/>
      <c r="G230" s="47"/>
      <c r="H230" s="23"/>
      <c r="L230" s="23"/>
      <c r="M230" s="23"/>
    </row>
    <row r="231" spans="1:14" x14ac:dyDescent="0.25">
      <c r="A231" s="25" t="s">
        <v>11</v>
      </c>
      <c r="B231" s="25" t="s">
        <v>1104</v>
      </c>
      <c r="C231" s="102" t="s">
        <v>930</v>
      </c>
      <c r="E231" s="42"/>
      <c r="H231" s="23"/>
      <c r="L231" s="23"/>
      <c r="M231" s="23"/>
    </row>
    <row r="232" spans="1:14" x14ac:dyDescent="0.25">
      <c r="A232" s="25" t="s">
        <v>298</v>
      </c>
      <c r="B232" s="65" t="s">
        <v>299</v>
      </c>
      <c r="C232" s="102" t="s">
        <v>1624</v>
      </c>
      <c r="E232" s="42"/>
      <c r="H232" s="23"/>
      <c r="L232" s="23"/>
      <c r="M232" s="23"/>
    </row>
    <row r="233" spans="1:14" x14ac:dyDescent="0.25">
      <c r="A233" s="25" t="s">
        <v>300</v>
      </c>
      <c r="B233" s="65" t="s">
        <v>301</v>
      </c>
      <c r="C233" s="102" t="s">
        <v>1624</v>
      </c>
      <c r="E233" s="42"/>
      <c r="H233" s="23"/>
      <c r="L233" s="23"/>
      <c r="M233" s="23"/>
    </row>
    <row r="234" spans="1:14" outlineLevel="1" x14ac:dyDescent="0.25">
      <c r="A234" s="25" t="s">
        <v>302</v>
      </c>
      <c r="B234" s="40" t="s">
        <v>303</v>
      </c>
      <c r="C234" s="102" t="s">
        <v>930</v>
      </c>
      <c r="D234" s="42"/>
      <c r="E234" s="42"/>
      <c r="H234" s="23"/>
      <c r="L234" s="23"/>
      <c r="M234" s="23"/>
    </row>
    <row r="235" spans="1:14" outlineLevel="1" x14ac:dyDescent="0.25">
      <c r="A235" s="25" t="s">
        <v>304</v>
      </c>
      <c r="B235" s="40" t="s">
        <v>305</v>
      </c>
      <c r="C235" s="123" t="s">
        <v>927</v>
      </c>
      <c r="D235" s="42"/>
      <c r="E235" s="42"/>
      <c r="H235" s="23"/>
      <c r="L235" s="23"/>
      <c r="M235" s="23"/>
    </row>
    <row r="236" spans="1:14" outlineLevel="1" x14ac:dyDescent="0.25">
      <c r="A236" s="25" t="s">
        <v>306</v>
      </c>
      <c r="B236" s="40" t="s">
        <v>307</v>
      </c>
      <c r="C236" s="123" t="s">
        <v>927</v>
      </c>
      <c r="D236" s="42"/>
      <c r="E236" s="42"/>
      <c r="H236" s="23"/>
      <c r="L236" s="23"/>
      <c r="M236" s="23"/>
    </row>
    <row r="237" spans="1:14" outlineLevel="1" x14ac:dyDescent="0.25">
      <c r="A237" s="25" t="s">
        <v>308</v>
      </c>
      <c r="C237" s="42"/>
      <c r="D237" s="42"/>
      <c r="E237" s="42"/>
      <c r="H237" s="23"/>
      <c r="L237" s="23"/>
      <c r="M237" s="23"/>
    </row>
    <row r="238" spans="1:14" outlineLevel="1" x14ac:dyDescent="0.25">
      <c r="A238" s="25" t="s">
        <v>309</v>
      </c>
      <c r="C238" s="42"/>
      <c r="D238" s="42"/>
      <c r="E238" s="42"/>
      <c r="H238" s="23"/>
      <c r="L238" s="23"/>
      <c r="M238" s="23"/>
    </row>
    <row r="239" spans="1:14" outlineLevel="1" x14ac:dyDescent="0.25">
      <c r="A239" s="25" t="s">
        <v>310</v>
      </c>
      <c r="D239"/>
      <c r="E239"/>
      <c r="F239"/>
      <c r="G239"/>
      <c r="H239" s="23"/>
      <c r="K239" s="66"/>
      <c r="L239" s="66"/>
      <c r="M239" s="66"/>
      <c r="N239" s="66"/>
    </row>
    <row r="240" spans="1:14" outlineLevel="1" x14ac:dyDescent="0.25">
      <c r="A240" s="25" t="s">
        <v>311</v>
      </c>
      <c r="D240"/>
      <c r="E240"/>
      <c r="F240"/>
      <c r="G240"/>
      <c r="H240" s="23"/>
      <c r="K240" s="66"/>
      <c r="L240" s="66"/>
      <c r="M240" s="66"/>
      <c r="N240" s="66"/>
    </row>
    <row r="241" spans="1:14" outlineLevel="1" x14ac:dyDescent="0.25">
      <c r="A241" s="25" t="s">
        <v>312</v>
      </c>
      <c r="D241"/>
      <c r="E241"/>
      <c r="F241"/>
      <c r="G241"/>
      <c r="H241" s="23"/>
      <c r="K241" s="66"/>
      <c r="L241" s="66"/>
      <c r="M241" s="66"/>
      <c r="N241" s="66"/>
    </row>
    <row r="242" spans="1:14" outlineLevel="1" x14ac:dyDescent="0.25">
      <c r="A242" s="25" t="s">
        <v>313</v>
      </c>
      <c r="D242"/>
      <c r="E242"/>
      <c r="F242"/>
      <c r="G242"/>
      <c r="H242" s="23"/>
      <c r="K242" s="66"/>
      <c r="L242" s="66"/>
      <c r="M242" s="66"/>
      <c r="N242" s="66"/>
    </row>
    <row r="243" spans="1:14" outlineLevel="1" x14ac:dyDescent="0.25">
      <c r="A243" s="25" t="s">
        <v>314</v>
      </c>
      <c r="D243"/>
      <c r="E243"/>
      <c r="F243"/>
      <c r="G243"/>
      <c r="H243" s="23"/>
      <c r="K243" s="66"/>
      <c r="L243" s="66"/>
      <c r="M243" s="66"/>
      <c r="N243" s="66"/>
    </row>
    <row r="244" spans="1:14" outlineLevel="1" x14ac:dyDescent="0.25">
      <c r="A244" s="25" t="s">
        <v>315</v>
      </c>
      <c r="D244"/>
      <c r="E244"/>
      <c r="F244"/>
      <c r="G244"/>
      <c r="H244" s="23"/>
      <c r="K244" s="66"/>
      <c r="L244" s="66"/>
      <c r="M244" s="66"/>
      <c r="N244" s="66"/>
    </row>
    <row r="245" spans="1:14" outlineLevel="1" x14ac:dyDescent="0.25">
      <c r="A245" s="25" t="s">
        <v>316</v>
      </c>
      <c r="D245"/>
      <c r="E245"/>
      <c r="F245"/>
      <c r="G245"/>
      <c r="H245" s="23"/>
      <c r="K245" s="66"/>
      <c r="L245" s="66"/>
      <c r="M245" s="66"/>
      <c r="N245" s="66"/>
    </row>
    <row r="246" spans="1:14" outlineLevel="1" x14ac:dyDescent="0.25">
      <c r="A246" s="25" t="s">
        <v>317</v>
      </c>
      <c r="D246"/>
      <c r="E246"/>
      <c r="F246"/>
      <c r="G246"/>
      <c r="H246" s="23"/>
      <c r="K246" s="66"/>
      <c r="L246" s="66"/>
      <c r="M246" s="66"/>
      <c r="N246" s="66"/>
    </row>
    <row r="247" spans="1:14" outlineLevel="1" x14ac:dyDescent="0.25">
      <c r="A247" s="25" t="s">
        <v>318</v>
      </c>
      <c r="D247"/>
      <c r="E247"/>
      <c r="F247"/>
      <c r="G247"/>
      <c r="H247" s="23"/>
      <c r="K247" s="66"/>
      <c r="L247" s="66"/>
      <c r="M247" s="66"/>
      <c r="N247" s="66"/>
    </row>
    <row r="248" spans="1:14" outlineLevel="1" x14ac:dyDescent="0.25">
      <c r="A248" s="25" t="s">
        <v>319</v>
      </c>
      <c r="D248"/>
      <c r="E248"/>
      <c r="F248"/>
      <c r="G248"/>
      <c r="H248" s="23"/>
      <c r="K248" s="66"/>
      <c r="L248" s="66"/>
      <c r="M248" s="66"/>
      <c r="N248" s="66"/>
    </row>
    <row r="249" spans="1:14" outlineLevel="1" x14ac:dyDescent="0.25">
      <c r="A249" s="25" t="s">
        <v>320</v>
      </c>
      <c r="D249"/>
      <c r="E249"/>
      <c r="F249"/>
      <c r="G249"/>
      <c r="H249" s="23"/>
      <c r="K249" s="66"/>
      <c r="L249" s="66"/>
      <c r="M249" s="66"/>
      <c r="N249" s="66"/>
    </row>
    <row r="250" spans="1:14" outlineLevel="1" x14ac:dyDescent="0.25">
      <c r="A250" s="25" t="s">
        <v>321</v>
      </c>
      <c r="D250"/>
      <c r="E250"/>
      <c r="F250"/>
      <c r="G250"/>
      <c r="H250" s="23"/>
      <c r="K250" s="66"/>
      <c r="L250" s="66"/>
      <c r="M250" s="66"/>
      <c r="N250" s="66"/>
    </row>
    <row r="251" spans="1:14" outlineLevel="1" x14ac:dyDescent="0.25">
      <c r="A251" s="25" t="s">
        <v>322</v>
      </c>
      <c r="D251"/>
      <c r="E251"/>
      <c r="F251"/>
      <c r="G251"/>
      <c r="H251" s="23"/>
      <c r="K251" s="66"/>
      <c r="L251" s="66"/>
      <c r="M251" s="66"/>
      <c r="N251" s="66"/>
    </row>
    <row r="252" spans="1:14" outlineLevel="1" x14ac:dyDescent="0.25">
      <c r="A252" s="25" t="s">
        <v>323</v>
      </c>
      <c r="D252"/>
      <c r="E252"/>
      <c r="F252"/>
      <c r="G252"/>
      <c r="H252" s="23"/>
      <c r="K252" s="66"/>
      <c r="L252" s="66"/>
      <c r="M252" s="66"/>
      <c r="N252" s="66"/>
    </row>
    <row r="253" spans="1:14" outlineLevel="1" x14ac:dyDescent="0.25">
      <c r="A253" s="25" t="s">
        <v>324</v>
      </c>
      <c r="D253"/>
      <c r="E253"/>
      <c r="F253"/>
      <c r="G253"/>
      <c r="H253" s="23"/>
      <c r="K253" s="66"/>
      <c r="L253" s="66"/>
      <c r="M253" s="66"/>
      <c r="N253" s="66"/>
    </row>
    <row r="254" spans="1:14" outlineLevel="1" x14ac:dyDescent="0.25">
      <c r="A254" s="25" t="s">
        <v>325</v>
      </c>
      <c r="D254"/>
      <c r="E254"/>
      <c r="F254"/>
      <c r="G254"/>
      <c r="H254" s="23"/>
      <c r="K254" s="66"/>
      <c r="L254" s="66"/>
      <c r="M254" s="66"/>
      <c r="N254" s="66"/>
    </row>
    <row r="255" spans="1:14" outlineLevel="1" x14ac:dyDescent="0.25">
      <c r="A255" s="25" t="s">
        <v>326</v>
      </c>
      <c r="D255"/>
      <c r="E255"/>
      <c r="F255"/>
      <c r="G255"/>
      <c r="H255" s="23"/>
      <c r="K255" s="66"/>
      <c r="L255" s="66"/>
      <c r="M255" s="66"/>
      <c r="N255" s="66"/>
    </row>
    <row r="256" spans="1:14" outlineLevel="1" x14ac:dyDescent="0.25">
      <c r="A256" s="25" t="s">
        <v>327</v>
      </c>
      <c r="D256"/>
      <c r="E256"/>
      <c r="F256"/>
      <c r="G256"/>
      <c r="H256" s="23"/>
      <c r="K256" s="66"/>
      <c r="L256" s="66"/>
      <c r="M256" s="66"/>
      <c r="N256" s="66"/>
    </row>
    <row r="257" spans="1:14" outlineLevel="1" x14ac:dyDescent="0.25">
      <c r="A257" s="25" t="s">
        <v>328</v>
      </c>
      <c r="D257"/>
      <c r="E257"/>
      <c r="F257"/>
      <c r="G257"/>
      <c r="H257" s="23"/>
      <c r="K257" s="66"/>
      <c r="L257" s="66"/>
      <c r="M257" s="66"/>
      <c r="N257" s="66"/>
    </row>
    <row r="258" spans="1:14" outlineLevel="1" x14ac:dyDescent="0.25">
      <c r="A258" s="25" t="s">
        <v>329</v>
      </c>
      <c r="D258"/>
      <c r="E258"/>
      <c r="F258"/>
      <c r="G258"/>
      <c r="H258" s="23"/>
      <c r="K258" s="66"/>
      <c r="L258" s="66"/>
      <c r="M258" s="66"/>
      <c r="N258" s="66"/>
    </row>
    <row r="259" spans="1:14" outlineLevel="1" x14ac:dyDescent="0.25">
      <c r="A259" s="25" t="s">
        <v>330</v>
      </c>
      <c r="D259"/>
      <c r="E259"/>
      <c r="F259"/>
      <c r="G259"/>
      <c r="H259" s="23"/>
      <c r="K259" s="66"/>
      <c r="L259" s="66"/>
      <c r="M259" s="66"/>
      <c r="N259" s="66"/>
    </row>
    <row r="260" spans="1:14" outlineLevel="1" x14ac:dyDescent="0.25">
      <c r="A260" s="25" t="s">
        <v>331</v>
      </c>
      <c r="D260"/>
      <c r="E260"/>
      <c r="F260"/>
      <c r="G260"/>
      <c r="H260" s="23"/>
      <c r="K260" s="66"/>
      <c r="L260" s="66"/>
      <c r="M260" s="66"/>
      <c r="N260" s="66"/>
    </row>
    <row r="261" spans="1:14" outlineLevel="1" x14ac:dyDescent="0.25">
      <c r="A261" s="25" t="s">
        <v>332</v>
      </c>
      <c r="D261"/>
      <c r="E261"/>
      <c r="F261"/>
      <c r="G261"/>
      <c r="H261" s="23"/>
      <c r="K261" s="66"/>
      <c r="L261" s="66"/>
      <c r="M261" s="66"/>
      <c r="N261" s="66"/>
    </row>
    <row r="262" spans="1:14" outlineLevel="1" x14ac:dyDescent="0.25">
      <c r="A262" s="25" t="s">
        <v>333</v>
      </c>
      <c r="D262"/>
      <c r="E262"/>
      <c r="F262"/>
      <c r="G262"/>
      <c r="H262" s="23"/>
      <c r="K262" s="66"/>
      <c r="L262" s="66"/>
      <c r="M262" s="66"/>
      <c r="N262" s="66"/>
    </row>
    <row r="263" spans="1:14" outlineLevel="1" x14ac:dyDescent="0.25">
      <c r="A263" s="25" t="s">
        <v>334</v>
      </c>
      <c r="D263"/>
      <c r="E263"/>
      <c r="F263"/>
      <c r="G263"/>
      <c r="H263" s="23"/>
      <c r="K263" s="66"/>
      <c r="L263" s="66"/>
      <c r="M263" s="66"/>
      <c r="N263" s="66"/>
    </row>
    <row r="264" spans="1:14" outlineLevel="1" x14ac:dyDescent="0.25">
      <c r="A264" s="25" t="s">
        <v>335</v>
      </c>
      <c r="D264"/>
      <c r="E264"/>
      <c r="F264"/>
      <c r="G264"/>
      <c r="H264" s="23"/>
      <c r="K264" s="66"/>
      <c r="L264" s="66"/>
      <c r="M264" s="66"/>
      <c r="N264" s="66"/>
    </row>
    <row r="265" spans="1:14" outlineLevel="1" x14ac:dyDescent="0.25">
      <c r="A265" s="25" t="s">
        <v>336</v>
      </c>
      <c r="D265"/>
      <c r="E265"/>
      <c r="F265"/>
      <c r="G265"/>
      <c r="H265" s="23"/>
      <c r="K265" s="66"/>
      <c r="L265" s="66"/>
      <c r="M265" s="66"/>
      <c r="N265" s="66"/>
    </row>
    <row r="266" spans="1:14" outlineLevel="1" x14ac:dyDescent="0.25">
      <c r="A266" s="25" t="s">
        <v>337</v>
      </c>
      <c r="D266"/>
      <c r="E266"/>
      <c r="F266"/>
      <c r="G266"/>
      <c r="H266" s="23"/>
      <c r="K266" s="66"/>
      <c r="L266" s="66"/>
      <c r="M266" s="66"/>
      <c r="N266" s="66"/>
    </row>
    <row r="267" spans="1:14" outlineLevel="1" x14ac:dyDescent="0.25">
      <c r="A267" s="25" t="s">
        <v>338</v>
      </c>
      <c r="D267"/>
      <c r="E267"/>
      <c r="F267"/>
      <c r="G267"/>
      <c r="H267" s="23"/>
      <c r="K267" s="66"/>
      <c r="L267" s="66"/>
      <c r="M267" s="66"/>
      <c r="N267" s="66"/>
    </row>
    <row r="268" spans="1:14" outlineLevel="1" x14ac:dyDescent="0.25">
      <c r="A268" s="25" t="s">
        <v>339</v>
      </c>
      <c r="D268"/>
      <c r="E268"/>
      <c r="F268"/>
      <c r="G268"/>
      <c r="H268" s="23"/>
      <c r="K268" s="66"/>
      <c r="L268" s="66"/>
      <c r="M268" s="66"/>
      <c r="N268" s="66"/>
    </row>
    <row r="269" spans="1:14" outlineLevel="1" x14ac:dyDescent="0.25">
      <c r="A269" s="25" t="s">
        <v>340</v>
      </c>
      <c r="D269"/>
      <c r="E269"/>
      <c r="F269"/>
      <c r="G269"/>
      <c r="H269" s="23"/>
      <c r="K269" s="66"/>
      <c r="L269" s="66"/>
      <c r="M269" s="66"/>
      <c r="N269" s="66"/>
    </row>
    <row r="270" spans="1:14" outlineLevel="1" x14ac:dyDescent="0.25">
      <c r="A270" s="25" t="s">
        <v>341</v>
      </c>
      <c r="D270"/>
      <c r="E270"/>
      <c r="F270"/>
      <c r="G270"/>
      <c r="H270" s="23"/>
      <c r="K270" s="66"/>
      <c r="L270" s="66"/>
      <c r="M270" s="66"/>
      <c r="N270" s="66"/>
    </row>
    <row r="271" spans="1:14" outlineLevel="1" x14ac:dyDescent="0.25">
      <c r="A271" s="25" t="s">
        <v>342</v>
      </c>
      <c r="D271"/>
      <c r="E271"/>
      <c r="F271"/>
      <c r="G271"/>
      <c r="H271" s="23"/>
      <c r="K271" s="66"/>
      <c r="L271" s="66"/>
      <c r="M271" s="66"/>
      <c r="N271" s="66"/>
    </row>
    <row r="272" spans="1:14" outlineLevel="1" x14ac:dyDescent="0.25">
      <c r="A272" s="25" t="s">
        <v>343</v>
      </c>
      <c r="D272"/>
      <c r="E272"/>
      <c r="F272"/>
      <c r="G272"/>
      <c r="H272" s="23"/>
      <c r="K272" s="66"/>
      <c r="L272" s="66"/>
      <c r="M272" s="66"/>
      <c r="N272" s="66"/>
    </row>
    <row r="273" spans="1:14" outlineLevel="1" x14ac:dyDescent="0.25">
      <c r="A273" s="25" t="s">
        <v>344</v>
      </c>
      <c r="D273"/>
      <c r="E273"/>
      <c r="F273"/>
      <c r="G273"/>
      <c r="H273" s="23"/>
      <c r="K273" s="66"/>
      <c r="L273" s="66"/>
      <c r="M273" s="66"/>
      <c r="N273" s="66"/>
    </row>
    <row r="274" spans="1:14" outlineLevel="1" x14ac:dyDescent="0.25">
      <c r="A274" s="25" t="s">
        <v>345</v>
      </c>
      <c r="D274"/>
      <c r="E274"/>
      <c r="F274"/>
      <c r="G274"/>
      <c r="H274" s="23"/>
      <c r="K274" s="66"/>
      <c r="L274" s="66"/>
      <c r="M274" s="66"/>
      <c r="N274" s="66"/>
    </row>
    <row r="275" spans="1:14" outlineLevel="1" x14ac:dyDescent="0.25">
      <c r="A275" s="25" t="s">
        <v>346</v>
      </c>
      <c r="D275"/>
      <c r="E275"/>
      <c r="F275"/>
      <c r="G275"/>
      <c r="H275" s="23"/>
      <c r="K275" s="66"/>
      <c r="L275" s="66"/>
      <c r="M275" s="66"/>
      <c r="N275" s="66"/>
    </row>
    <row r="276" spans="1:14" outlineLevel="1" x14ac:dyDescent="0.25">
      <c r="A276" s="25" t="s">
        <v>347</v>
      </c>
      <c r="D276"/>
      <c r="E276"/>
      <c r="F276"/>
      <c r="G276"/>
      <c r="H276" s="23"/>
      <c r="K276" s="66"/>
      <c r="L276" s="66"/>
      <c r="M276" s="66"/>
      <c r="N276" s="66"/>
    </row>
    <row r="277" spans="1:14" outlineLevel="1" x14ac:dyDescent="0.25">
      <c r="A277" s="25" t="s">
        <v>348</v>
      </c>
      <c r="D277"/>
      <c r="E277"/>
      <c r="F277"/>
      <c r="G277"/>
      <c r="H277" s="23"/>
      <c r="K277" s="66"/>
      <c r="L277" s="66"/>
      <c r="M277" s="66"/>
      <c r="N277" s="66"/>
    </row>
    <row r="278" spans="1:14" outlineLevel="1" x14ac:dyDescent="0.25">
      <c r="A278" s="25" t="s">
        <v>349</v>
      </c>
      <c r="D278"/>
      <c r="E278"/>
      <c r="F278"/>
      <c r="G278"/>
      <c r="H278" s="23"/>
      <c r="K278" s="66"/>
      <c r="L278" s="66"/>
      <c r="M278" s="66"/>
      <c r="N278" s="66"/>
    </row>
    <row r="279" spans="1:14" outlineLevel="1" x14ac:dyDescent="0.25">
      <c r="A279" s="25" t="s">
        <v>350</v>
      </c>
      <c r="D279"/>
      <c r="E279"/>
      <c r="F279"/>
      <c r="G279"/>
      <c r="H279" s="23"/>
      <c r="K279" s="66"/>
      <c r="L279" s="66"/>
      <c r="M279" s="66"/>
      <c r="N279" s="66"/>
    </row>
    <row r="280" spans="1:14" outlineLevel="1" x14ac:dyDescent="0.25">
      <c r="A280" s="25" t="s">
        <v>351</v>
      </c>
      <c r="D280"/>
      <c r="E280"/>
      <c r="F280"/>
      <c r="G280"/>
      <c r="H280" s="23"/>
      <c r="K280" s="66"/>
      <c r="L280" s="66"/>
      <c r="M280" s="66"/>
      <c r="N280" s="66"/>
    </row>
    <row r="281" spans="1:14" outlineLevel="1" x14ac:dyDescent="0.25">
      <c r="A281" s="25" t="s">
        <v>352</v>
      </c>
      <c r="D281"/>
      <c r="E281"/>
      <c r="F281"/>
      <c r="G281"/>
      <c r="H281" s="23"/>
      <c r="K281" s="66"/>
      <c r="L281" s="66"/>
      <c r="M281" s="66"/>
      <c r="N281" s="66"/>
    </row>
    <row r="282" spans="1:14" outlineLevel="1" x14ac:dyDescent="0.25">
      <c r="A282" s="25" t="s">
        <v>353</v>
      </c>
      <c r="D282"/>
      <c r="E282"/>
      <c r="F282"/>
      <c r="G282"/>
      <c r="H282" s="23"/>
      <c r="K282" s="66"/>
      <c r="L282" s="66"/>
      <c r="M282" s="66"/>
      <c r="N282" s="66"/>
    </row>
    <row r="283" spans="1:14" outlineLevel="1" x14ac:dyDescent="0.25">
      <c r="A283" s="25" t="s">
        <v>354</v>
      </c>
      <c r="D283"/>
      <c r="E283"/>
      <c r="F283"/>
      <c r="G283"/>
      <c r="H283" s="23"/>
      <c r="K283" s="66"/>
      <c r="L283" s="66"/>
      <c r="M283" s="66"/>
      <c r="N283" s="66"/>
    </row>
    <row r="284" spans="1:14" outlineLevel="1" x14ac:dyDescent="0.25">
      <c r="A284" s="25" t="s">
        <v>355</v>
      </c>
      <c r="D284"/>
      <c r="E284"/>
      <c r="F284"/>
      <c r="G284"/>
      <c r="H284" s="23"/>
      <c r="K284" s="66"/>
      <c r="L284" s="66"/>
      <c r="M284" s="66"/>
      <c r="N284" s="66"/>
    </row>
    <row r="285" spans="1:14" ht="37.5" x14ac:dyDescent="0.25">
      <c r="A285" s="36"/>
      <c r="B285" s="36" t="s">
        <v>356</v>
      </c>
      <c r="C285" s="36" t="s">
        <v>1</v>
      </c>
      <c r="D285" s="36" t="s">
        <v>1</v>
      </c>
      <c r="E285" s="36"/>
      <c r="F285" s="37"/>
      <c r="G285" s="38"/>
      <c r="H285" s="23"/>
      <c r="I285" s="29"/>
      <c r="J285" s="29"/>
      <c r="K285" s="29"/>
      <c r="L285" s="29"/>
      <c r="M285" s="31"/>
    </row>
    <row r="286" spans="1:14" ht="18.75" x14ac:dyDescent="0.25">
      <c r="A286" s="67" t="s">
        <v>357</v>
      </c>
      <c r="B286" s="68"/>
      <c r="C286" s="68"/>
      <c r="D286" s="68"/>
      <c r="E286" s="68"/>
      <c r="F286" s="69"/>
      <c r="G286" s="68"/>
      <c r="H286" s="23"/>
      <c r="I286" s="29"/>
      <c r="J286" s="29"/>
      <c r="K286" s="29"/>
      <c r="L286" s="29"/>
      <c r="M286" s="31"/>
    </row>
    <row r="287" spans="1:14" ht="18.75" x14ac:dyDescent="0.25">
      <c r="A287" s="67" t="s">
        <v>358</v>
      </c>
      <c r="B287" s="68"/>
      <c r="C287" s="68"/>
      <c r="D287" s="68"/>
      <c r="E287" s="68"/>
      <c r="F287" s="69"/>
      <c r="G287" s="68"/>
      <c r="H287" s="23"/>
      <c r="I287" s="29"/>
      <c r="J287" s="29"/>
      <c r="K287" s="29"/>
      <c r="L287" s="29"/>
      <c r="M287" s="31"/>
    </row>
    <row r="288" spans="1:14" x14ac:dyDescent="0.25">
      <c r="A288" s="25" t="s">
        <v>359</v>
      </c>
      <c r="B288" s="40" t="s">
        <v>360</v>
      </c>
      <c r="C288" s="70">
        <f>ROW(B38)</f>
        <v>38</v>
      </c>
      <c r="D288" s="61"/>
      <c r="E288" s="61"/>
      <c r="F288" s="61"/>
      <c r="G288" s="61"/>
      <c r="H288" s="23"/>
      <c r="I288" s="40"/>
      <c r="J288" s="70"/>
      <c r="L288" s="61"/>
      <c r="M288" s="61"/>
      <c r="N288" s="61"/>
    </row>
    <row r="289" spans="1:14" x14ac:dyDescent="0.25">
      <c r="A289" s="25" t="s">
        <v>361</v>
      </c>
      <c r="B289" s="40" t="s">
        <v>362</v>
      </c>
      <c r="C289" s="70">
        <f>ROW(B39)</f>
        <v>39</v>
      </c>
      <c r="E289" s="61"/>
      <c r="F289" s="61"/>
      <c r="H289" s="23"/>
      <c r="I289" s="40"/>
      <c r="J289" s="70"/>
      <c r="L289" s="61"/>
      <c r="M289" s="61"/>
    </row>
    <row r="290" spans="1:14" x14ac:dyDescent="0.25">
      <c r="A290" s="25" t="s">
        <v>363</v>
      </c>
      <c r="B290" s="40" t="s">
        <v>364</v>
      </c>
      <c r="C290" s="70" t="str">
        <f>ROW('B1. HTT Mortgage Assets'!B43)&amp; " for Mortgage Assets"</f>
        <v>43 for Mortgage Assets</v>
      </c>
      <c r="D290" s="70" t="e">
        <f>ROW(#REF!)&amp; " for Public Sector Assets"</f>
        <v>#REF!</v>
      </c>
      <c r="E290" s="71"/>
      <c r="F290" s="61"/>
      <c r="G290" s="71"/>
      <c r="H290" s="23"/>
      <c r="I290" s="40"/>
      <c r="J290" s="70"/>
      <c r="K290" s="70"/>
      <c r="L290" s="71"/>
      <c r="M290" s="61"/>
      <c r="N290" s="71"/>
    </row>
    <row r="291" spans="1:14" x14ac:dyDescent="0.25">
      <c r="A291" s="25" t="s">
        <v>365</v>
      </c>
      <c r="B291" s="40" t="s">
        <v>366</v>
      </c>
      <c r="C291" s="70">
        <f>ROW(B52)</f>
        <v>52</v>
      </c>
      <c r="H291" s="23"/>
      <c r="I291" s="40"/>
      <c r="J291" s="70"/>
    </row>
    <row r="292" spans="1:14" x14ac:dyDescent="0.25">
      <c r="A292" s="25" t="s">
        <v>367</v>
      </c>
      <c r="B292" s="40" t="s">
        <v>368</v>
      </c>
      <c r="C292" s="72" t="str">
        <f>ROW('B1. HTT Mortgage Assets'!B186)&amp;" for Residential Mortgage Assets"</f>
        <v>186 for Residential Mortgage Assets</v>
      </c>
      <c r="D292" s="70" t="str">
        <f>ROW('B1. HTT Mortgage Assets'!B287 )&amp; " for Commercial Mortgage Assets"</f>
        <v>287 for Commercial Mortgage Assets</v>
      </c>
      <c r="E292" s="71"/>
      <c r="F292" s="70" t="e">
        <f>ROW(#REF!)&amp; " for Public Sector Assets"</f>
        <v>#REF!</v>
      </c>
      <c r="G292" s="71"/>
      <c r="H292" s="23"/>
      <c r="I292" s="40"/>
      <c r="J292" s="66"/>
      <c r="K292" s="70"/>
      <c r="L292" s="71"/>
      <c r="N292" s="71"/>
    </row>
    <row r="293" spans="1:14" x14ac:dyDescent="0.25">
      <c r="A293" s="25" t="s">
        <v>369</v>
      </c>
      <c r="B293" s="40" t="s">
        <v>370</v>
      </c>
      <c r="C293" s="70" t="str">
        <f>ROW('B1. HTT Mortgage Assets'!B149)&amp;" for Mortgage Assets"</f>
        <v>149 for Mortgage Assets</v>
      </c>
      <c r="D293" s="70" t="e">
        <f>ROW(#REF!)&amp;" for Public Sector Assets"</f>
        <v>#REF!</v>
      </c>
      <c r="H293" s="23"/>
      <c r="I293" s="40"/>
      <c r="M293" s="71"/>
    </row>
    <row r="294" spans="1:14" x14ac:dyDescent="0.25">
      <c r="A294" s="25" t="s">
        <v>371</v>
      </c>
      <c r="B294" s="40" t="s">
        <v>372</v>
      </c>
      <c r="C294" s="70">
        <f>ROW(B111)</f>
        <v>111</v>
      </c>
      <c r="F294" s="71"/>
      <c r="H294" s="23"/>
      <c r="I294" s="40"/>
      <c r="J294" s="70"/>
      <c r="M294" s="71"/>
    </row>
    <row r="295" spans="1:14" x14ac:dyDescent="0.25">
      <c r="A295" s="25" t="s">
        <v>373</v>
      </c>
      <c r="B295" s="40" t="s">
        <v>374</v>
      </c>
      <c r="C295" s="70">
        <f>ROW(B163)</f>
        <v>163</v>
      </c>
      <c r="E295" s="71"/>
      <c r="F295" s="71"/>
      <c r="H295" s="23"/>
      <c r="I295" s="40"/>
      <c r="J295" s="70"/>
      <c r="L295" s="71"/>
      <c r="M295" s="71"/>
    </row>
    <row r="296" spans="1:14" x14ac:dyDescent="0.25">
      <c r="A296" s="25" t="s">
        <v>375</v>
      </c>
      <c r="B296" s="40" t="s">
        <v>376</v>
      </c>
      <c r="C296" s="70">
        <f>ROW(B137)</f>
        <v>137</v>
      </c>
      <c r="E296" s="71"/>
      <c r="F296" s="71"/>
      <c r="H296" s="23"/>
      <c r="I296" s="40"/>
      <c r="J296" s="70"/>
      <c r="L296" s="71"/>
      <c r="M296" s="71"/>
    </row>
    <row r="297" spans="1:14" ht="30" x14ac:dyDescent="0.25">
      <c r="A297" s="25" t="s">
        <v>377</v>
      </c>
      <c r="B297" s="25" t="s">
        <v>378</v>
      </c>
      <c r="C297" s="70" t="str">
        <f>ROW('C. HTT Harmonised Glossary'!B17)&amp;" for Harmonised Glossary"</f>
        <v>17 for Harmonised Glossary</v>
      </c>
      <c r="E297" s="71"/>
      <c r="H297" s="23"/>
      <c r="J297" s="70"/>
      <c r="L297" s="71"/>
    </row>
    <row r="298" spans="1:14" x14ac:dyDescent="0.25">
      <c r="A298" s="25" t="s">
        <v>379</v>
      </c>
      <c r="B298" s="40" t="s">
        <v>380</v>
      </c>
      <c r="C298" s="70">
        <f>ROW(B65)</f>
        <v>65</v>
      </c>
      <c r="E298" s="71"/>
      <c r="H298" s="23"/>
      <c r="I298" s="40"/>
      <c r="J298" s="70"/>
      <c r="L298" s="71"/>
    </row>
    <row r="299" spans="1:14" x14ac:dyDescent="0.25">
      <c r="A299" s="25" t="s">
        <v>381</v>
      </c>
      <c r="B299" s="40" t="s">
        <v>382</v>
      </c>
      <c r="C299" s="70">
        <f>ROW(B88)</f>
        <v>88</v>
      </c>
      <c r="E299" s="71"/>
      <c r="H299" s="23"/>
      <c r="I299" s="40"/>
      <c r="J299" s="70"/>
      <c r="L299" s="71"/>
    </row>
    <row r="300" spans="1:14" x14ac:dyDescent="0.25">
      <c r="A300" s="25" t="s">
        <v>383</v>
      </c>
      <c r="B300" s="40" t="s">
        <v>384</v>
      </c>
      <c r="C300" s="70" t="str">
        <f>ROW('B1. HTT Mortgage Assets'!B179)&amp; " for Mortgage Assets"</f>
        <v>179 for Mortgage Assets</v>
      </c>
      <c r="D300" s="70" t="e">
        <f>ROW(#REF!)&amp; " for Public Sector Assets"</f>
        <v>#REF!</v>
      </c>
      <c r="E300" s="71"/>
      <c r="H300" s="23"/>
      <c r="I300" s="40"/>
      <c r="J300" s="70"/>
      <c r="K300" s="70"/>
      <c r="L300" s="71"/>
    </row>
    <row r="301" spans="1:14" outlineLevel="1" x14ac:dyDescent="0.25">
      <c r="A301" s="25" t="s">
        <v>385</v>
      </c>
      <c r="B301" s="40"/>
      <c r="C301" s="70"/>
      <c r="D301" s="70"/>
      <c r="E301" s="71"/>
      <c r="H301" s="23"/>
      <c r="I301" s="40"/>
      <c r="J301" s="70"/>
      <c r="K301" s="70"/>
      <c r="L301" s="71"/>
    </row>
    <row r="302" spans="1:14" outlineLevel="1" x14ac:dyDescent="0.25">
      <c r="A302" s="25" t="s">
        <v>386</v>
      </c>
      <c r="B302" s="40"/>
      <c r="C302" s="70"/>
      <c r="D302" s="70"/>
      <c r="E302" s="71"/>
      <c r="H302" s="23"/>
      <c r="I302" s="40"/>
      <c r="J302" s="70"/>
      <c r="K302" s="70"/>
      <c r="L302" s="71"/>
    </row>
    <row r="303" spans="1:14" outlineLevel="1" x14ac:dyDescent="0.25">
      <c r="A303" s="25" t="s">
        <v>387</v>
      </c>
      <c r="B303" s="40"/>
      <c r="C303" s="70"/>
      <c r="D303" s="70"/>
      <c r="E303" s="71"/>
      <c r="H303" s="23"/>
      <c r="I303" s="40"/>
      <c r="J303" s="70"/>
      <c r="K303" s="70"/>
      <c r="L303" s="71"/>
    </row>
    <row r="304" spans="1:14" outlineLevel="1" x14ac:dyDescent="0.25">
      <c r="A304" s="25" t="s">
        <v>388</v>
      </c>
      <c r="B304" s="40"/>
      <c r="C304" s="70"/>
      <c r="D304" s="70"/>
      <c r="E304" s="71"/>
      <c r="H304" s="23"/>
      <c r="I304" s="40"/>
      <c r="J304" s="70"/>
      <c r="K304" s="70"/>
      <c r="L304" s="71"/>
    </row>
    <row r="305" spans="1:13" outlineLevel="1" x14ac:dyDescent="0.25">
      <c r="A305" s="25" t="s">
        <v>389</v>
      </c>
      <c r="B305" s="40"/>
      <c r="C305" s="70"/>
      <c r="D305" s="70"/>
      <c r="E305" s="71"/>
      <c r="H305" s="23"/>
      <c r="I305" s="40"/>
      <c r="J305" s="70"/>
      <c r="K305" s="70"/>
      <c r="L305" s="71"/>
    </row>
    <row r="306" spans="1:13" outlineLevel="1" x14ac:dyDescent="0.25">
      <c r="A306" s="25" t="s">
        <v>390</v>
      </c>
      <c r="B306" s="40"/>
      <c r="C306" s="70"/>
      <c r="D306" s="70"/>
      <c r="E306" s="71"/>
      <c r="H306" s="23"/>
      <c r="I306" s="40"/>
      <c r="J306" s="70"/>
      <c r="K306" s="70"/>
      <c r="L306" s="71"/>
    </row>
    <row r="307" spans="1:13" outlineLevel="1" x14ac:dyDescent="0.25">
      <c r="A307" s="25" t="s">
        <v>391</v>
      </c>
      <c r="B307" s="40"/>
      <c r="C307" s="70"/>
      <c r="D307" s="70"/>
      <c r="E307" s="71"/>
      <c r="H307" s="23"/>
      <c r="I307" s="40"/>
      <c r="J307" s="70"/>
      <c r="K307" s="70"/>
      <c r="L307" s="71"/>
    </row>
    <row r="308" spans="1:13" outlineLevel="1" x14ac:dyDescent="0.25">
      <c r="A308" s="25" t="s">
        <v>392</v>
      </c>
      <c r="B308" s="40"/>
      <c r="C308" s="70"/>
      <c r="D308" s="70"/>
      <c r="E308" s="71"/>
      <c r="H308" s="23"/>
      <c r="I308" s="40"/>
      <c r="J308" s="70"/>
      <c r="K308" s="70"/>
      <c r="L308" s="71"/>
    </row>
    <row r="309" spans="1:13" outlineLevel="1" x14ac:dyDescent="0.25">
      <c r="A309" s="25" t="s">
        <v>393</v>
      </c>
      <c r="B309" s="40"/>
      <c r="C309" s="70"/>
      <c r="D309" s="70"/>
      <c r="E309" s="71"/>
      <c r="H309" s="23"/>
      <c r="I309" s="40"/>
      <c r="J309" s="70"/>
      <c r="K309" s="70"/>
      <c r="L309" s="71"/>
    </row>
    <row r="310" spans="1:13" outlineLevel="1" x14ac:dyDescent="0.25">
      <c r="A310" s="25" t="s">
        <v>394</v>
      </c>
      <c r="H310" s="23"/>
    </row>
    <row r="311" spans="1:13" ht="37.5" x14ac:dyDescent="0.25">
      <c r="A311" s="37"/>
      <c r="B311" s="36" t="s">
        <v>28</v>
      </c>
      <c r="C311" s="37"/>
      <c r="D311" s="37"/>
      <c r="E311" s="37"/>
      <c r="F311" s="37"/>
      <c r="G311" s="38"/>
      <c r="H311" s="23"/>
      <c r="I311" s="29"/>
      <c r="J311" s="31"/>
      <c r="K311" s="31"/>
      <c r="L311" s="31"/>
      <c r="M311" s="31"/>
    </row>
    <row r="312" spans="1:13" x14ac:dyDescent="0.25">
      <c r="A312" s="25" t="s">
        <v>5</v>
      </c>
      <c r="B312" s="48" t="s">
        <v>395</v>
      </c>
      <c r="C312" s="25" t="s">
        <v>32</v>
      </c>
      <c r="H312" s="23"/>
      <c r="I312" s="48"/>
      <c r="J312" s="70"/>
    </row>
    <row r="313" spans="1:13" outlineLevel="1" x14ac:dyDescent="0.25">
      <c r="A313" s="25" t="s">
        <v>396</v>
      </c>
      <c r="B313" s="48"/>
      <c r="C313" s="70"/>
      <c r="H313" s="23"/>
      <c r="I313" s="48"/>
      <c r="J313" s="70"/>
    </row>
    <row r="314" spans="1:13" outlineLevel="1" x14ac:dyDescent="0.25">
      <c r="A314" s="25" t="s">
        <v>397</v>
      </c>
      <c r="B314" s="48"/>
      <c r="C314" s="70"/>
      <c r="H314" s="23"/>
      <c r="I314" s="48"/>
      <c r="J314" s="70"/>
    </row>
    <row r="315" spans="1:13" outlineLevel="1" x14ac:dyDescent="0.25">
      <c r="A315" s="25" t="s">
        <v>398</v>
      </c>
      <c r="B315" s="48"/>
      <c r="C315" s="70"/>
      <c r="H315" s="23"/>
      <c r="I315" s="48"/>
      <c r="J315" s="70"/>
    </row>
    <row r="316" spans="1:13" outlineLevel="1" x14ac:dyDescent="0.25">
      <c r="A316" s="25" t="s">
        <v>399</v>
      </c>
      <c r="B316" s="48"/>
      <c r="C316" s="70"/>
      <c r="H316" s="23"/>
      <c r="I316" s="48"/>
      <c r="J316" s="70"/>
    </row>
    <row r="317" spans="1:13" outlineLevel="1" x14ac:dyDescent="0.25">
      <c r="A317" s="25" t="s">
        <v>400</v>
      </c>
      <c r="B317" s="48"/>
      <c r="C317" s="70"/>
      <c r="H317" s="23"/>
      <c r="I317" s="48"/>
      <c r="J317" s="70"/>
    </row>
    <row r="318" spans="1:13" outlineLevel="1" x14ac:dyDescent="0.25">
      <c r="A318" s="25" t="s">
        <v>401</v>
      </c>
      <c r="B318" s="48"/>
      <c r="C318" s="70"/>
      <c r="H318" s="23"/>
      <c r="I318" s="48"/>
      <c r="J318" s="70"/>
    </row>
    <row r="319" spans="1:13" ht="18.75" x14ac:dyDescent="0.25">
      <c r="A319" s="37"/>
      <c r="B319" s="36" t="s">
        <v>29</v>
      </c>
      <c r="C319" s="37"/>
      <c r="D319" s="37"/>
      <c r="E319" s="37"/>
      <c r="F319" s="37"/>
      <c r="G319" s="38"/>
      <c r="H319" s="23"/>
      <c r="I319" s="29"/>
      <c r="J319" s="31"/>
      <c r="K319" s="31"/>
      <c r="L319" s="31"/>
      <c r="M319" s="31"/>
    </row>
    <row r="320" spans="1:13" ht="15" customHeight="1" outlineLevel="1" x14ac:dyDescent="0.25">
      <c r="A320" s="44"/>
      <c r="B320" s="45" t="s">
        <v>402</v>
      </c>
      <c r="C320" s="44"/>
      <c r="D320" s="44"/>
      <c r="E320" s="46"/>
      <c r="F320" s="47"/>
      <c r="G320" s="47"/>
      <c r="H320" s="23"/>
      <c r="L320" s="23"/>
      <c r="M320" s="23"/>
    </row>
    <row r="321" spans="1:8" outlineLevel="1" x14ac:dyDescent="0.25">
      <c r="A321" s="25" t="s">
        <v>403</v>
      </c>
      <c r="B321" s="40" t="s">
        <v>404</v>
      </c>
      <c r="C321" s="40"/>
      <c r="H321" s="23"/>
    </row>
    <row r="322" spans="1:8" outlineLevel="1" x14ac:dyDescent="0.25">
      <c r="A322" s="25" t="s">
        <v>405</v>
      </c>
      <c r="B322" s="40" t="s">
        <v>406</v>
      </c>
      <c r="C322" s="40"/>
      <c r="H322" s="23"/>
    </row>
    <row r="323" spans="1:8" outlineLevel="1" x14ac:dyDescent="0.25">
      <c r="A323" s="25" t="s">
        <v>407</v>
      </c>
      <c r="B323" s="40" t="s">
        <v>408</v>
      </c>
      <c r="C323" s="40"/>
      <c r="H323" s="23"/>
    </row>
    <row r="324" spans="1:8" outlineLevel="1" x14ac:dyDescent="0.25">
      <c r="A324" s="25" t="s">
        <v>409</v>
      </c>
      <c r="B324" s="40" t="s">
        <v>410</v>
      </c>
      <c r="H324" s="23"/>
    </row>
    <row r="325" spans="1:8" outlineLevel="1" x14ac:dyDescent="0.25">
      <c r="A325" s="25" t="s">
        <v>411</v>
      </c>
      <c r="B325" s="40" t="s">
        <v>412</v>
      </c>
      <c r="H325" s="23"/>
    </row>
    <row r="326" spans="1:8" outlineLevel="1" x14ac:dyDescent="0.25">
      <c r="A326" s="25" t="s">
        <v>413</v>
      </c>
      <c r="B326" s="40" t="s">
        <v>414</v>
      </c>
      <c r="H326" s="23"/>
    </row>
    <row r="327" spans="1:8" outlineLevel="1" x14ac:dyDescent="0.25">
      <c r="A327" s="25" t="s">
        <v>415</v>
      </c>
      <c r="B327" s="40" t="s">
        <v>416</v>
      </c>
      <c r="H327" s="23"/>
    </row>
    <row r="328" spans="1:8" outlineLevel="1" x14ac:dyDescent="0.25">
      <c r="A328" s="25" t="s">
        <v>417</v>
      </c>
      <c r="B328" s="40" t="s">
        <v>418</v>
      </c>
      <c r="H328" s="23"/>
    </row>
    <row r="329" spans="1:8" outlineLevel="1" x14ac:dyDescent="0.25">
      <c r="A329" s="25" t="s">
        <v>419</v>
      </c>
      <c r="B329" s="40" t="s">
        <v>420</v>
      </c>
      <c r="H329" s="23"/>
    </row>
    <row r="330" spans="1:8" outlineLevel="1" x14ac:dyDescent="0.25">
      <c r="A330" s="25" t="s">
        <v>421</v>
      </c>
      <c r="B330" s="53" t="s">
        <v>422</v>
      </c>
      <c r="H330" s="23"/>
    </row>
    <row r="331" spans="1:8" outlineLevel="1" x14ac:dyDescent="0.25">
      <c r="A331" s="25" t="s">
        <v>423</v>
      </c>
      <c r="B331" s="53" t="s">
        <v>422</v>
      </c>
      <c r="H331" s="23"/>
    </row>
    <row r="332" spans="1:8" outlineLevel="1" x14ac:dyDescent="0.25">
      <c r="A332" s="25" t="s">
        <v>424</v>
      </c>
      <c r="B332" s="53" t="s">
        <v>422</v>
      </c>
      <c r="H332" s="23"/>
    </row>
    <row r="333" spans="1:8" outlineLevel="1" x14ac:dyDescent="0.25">
      <c r="A333" s="25" t="s">
        <v>425</v>
      </c>
      <c r="B333" s="53" t="s">
        <v>422</v>
      </c>
      <c r="H333" s="23"/>
    </row>
    <row r="334" spans="1:8" outlineLevel="1" x14ac:dyDescent="0.25">
      <c r="A334" s="25" t="s">
        <v>426</v>
      </c>
      <c r="B334" s="53" t="s">
        <v>422</v>
      </c>
      <c r="H334" s="23"/>
    </row>
    <row r="335" spans="1:8" outlineLevel="1" x14ac:dyDescent="0.25">
      <c r="A335" s="25" t="s">
        <v>427</v>
      </c>
      <c r="B335" s="53" t="s">
        <v>422</v>
      </c>
      <c r="H335" s="23"/>
    </row>
    <row r="336" spans="1:8" outlineLevel="1" x14ac:dyDescent="0.25">
      <c r="A336" s="25" t="s">
        <v>428</v>
      </c>
      <c r="B336" s="53" t="s">
        <v>422</v>
      </c>
      <c r="H336" s="23"/>
    </row>
    <row r="337" spans="1:8" outlineLevel="1" x14ac:dyDescent="0.25">
      <c r="A337" s="25" t="s">
        <v>429</v>
      </c>
      <c r="B337" s="53" t="s">
        <v>422</v>
      </c>
      <c r="H337" s="23"/>
    </row>
    <row r="338" spans="1:8" outlineLevel="1" x14ac:dyDescent="0.25">
      <c r="A338" s="25" t="s">
        <v>430</v>
      </c>
      <c r="B338" s="53" t="s">
        <v>422</v>
      </c>
      <c r="H338" s="23"/>
    </row>
    <row r="339" spans="1:8" outlineLevel="1" x14ac:dyDescent="0.25">
      <c r="A339" s="25" t="s">
        <v>431</v>
      </c>
      <c r="B339" s="53" t="s">
        <v>422</v>
      </c>
      <c r="H339" s="23"/>
    </row>
    <row r="340" spans="1:8" outlineLevel="1" x14ac:dyDescent="0.25">
      <c r="A340" s="25" t="s">
        <v>432</v>
      </c>
      <c r="B340" s="53" t="s">
        <v>422</v>
      </c>
      <c r="H340" s="23"/>
    </row>
    <row r="341" spans="1:8" outlineLevel="1" x14ac:dyDescent="0.25">
      <c r="A341" s="25" t="s">
        <v>433</v>
      </c>
      <c r="B341" s="53" t="s">
        <v>422</v>
      </c>
      <c r="H341" s="23"/>
    </row>
    <row r="342" spans="1:8" outlineLevel="1" x14ac:dyDescent="0.25">
      <c r="A342" s="25" t="s">
        <v>434</v>
      </c>
      <c r="B342" s="53" t="s">
        <v>422</v>
      </c>
      <c r="H342" s="23"/>
    </row>
    <row r="343" spans="1:8" outlineLevel="1" x14ac:dyDescent="0.25">
      <c r="A343" s="25" t="s">
        <v>435</v>
      </c>
      <c r="B343" s="53" t="s">
        <v>422</v>
      </c>
      <c r="H343" s="23"/>
    </row>
    <row r="344" spans="1:8" outlineLevel="1" x14ac:dyDescent="0.25">
      <c r="A344" s="25" t="s">
        <v>436</v>
      </c>
      <c r="B344" s="53" t="s">
        <v>422</v>
      </c>
      <c r="H344" s="23"/>
    </row>
    <row r="345" spans="1:8" outlineLevel="1" x14ac:dyDescent="0.25">
      <c r="A345" s="25" t="s">
        <v>437</v>
      </c>
      <c r="B345" s="53" t="s">
        <v>422</v>
      </c>
      <c r="H345" s="23"/>
    </row>
    <row r="346" spans="1:8" outlineLevel="1" x14ac:dyDescent="0.25">
      <c r="A346" s="25" t="s">
        <v>438</v>
      </c>
      <c r="B346" s="53" t="s">
        <v>422</v>
      </c>
      <c r="H346" s="23"/>
    </row>
    <row r="347" spans="1:8" outlineLevel="1" x14ac:dyDescent="0.25">
      <c r="A347" s="25" t="s">
        <v>439</v>
      </c>
      <c r="B347" s="53" t="s">
        <v>422</v>
      </c>
      <c r="H347" s="23"/>
    </row>
    <row r="348" spans="1:8" outlineLevel="1" x14ac:dyDescent="0.25">
      <c r="A348" s="25" t="s">
        <v>440</v>
      </c>
      <c r="B348" s="53" t="s">
        <v>422</v>
      </c>
      <c r="H348" s="23"/>
    </row>
    <row r="349" spans="1:8" outlineLevel="1" x14ac:dyDescent="0.25">
      <c r="A349" s="25" t="s">
        <v>441</v>
      </c>
      <c r="B349" s="53" t="s">
        <v>422</v>
      </c>
      <c r="H349" s="23"/>
    </row>
    <row r="350" spans="1:8" outlineLevel="1" x14ac:dyDescent="0.25">
      <c r="A350" s="25" t="s">
        <v>442</v>
      </c>
      <c r="B350" s="53" t="s">
        <v>422</v>
      </c>
      <c r="H350" s="23"/>
    </row>
    <row r="351" spans="1:8" outlineLevel="1" x14ac:dyDescent="0.25">
      <c r="A351" s="25" t="s">
        <v>443</v>
      </c>
      <c r="B351" s="53" t="s">
        <v>422</v>
      </c>
      <c r="H351" s="23"/>
    </row>
    <row r="352" spans="1:8" outlineLevel="1" x14ac:dyDescent="0.25">
      <c r="A352" s="25" t="s">
        <v>444</v>
      </c>
      <c r="B352" s="53" t="s">
        <v>422</v>
      </c>
      <c r="H352" s="23"/>
    </row>
    <row r="353" spans="1:8" outlineLevel="1" x14ac:dyDescent="0.25">
      <c r="A353" s="25" t="s">
        <v>445</v>
      </c>
      <c r="B353" s="53" t="s">
        <v>422</v>
      </c>
      <c r="H353" s="23"/>
    </row>
    <row r="354" spans="1:8" outlineLevel="1" x14ac:dyDescent="0.25">
      <c r="A354" s="25" t="s">
        <v>446</v>
      </c>
      <c r="B354" s="53" t="s">
        <v>422</v>
      </c>
      <c r="H354" s="23"/>
    </row>
    <row r="355" spans="1:8" outlineLevel="1" x14ac:dyDescent="0.25">
      <c r="A355" s="25" t="s">
        <v>447</v>
      </c>
      <c r="B355" s="53" t="s">
        <v>422</v>
      </c>
      <c r="H355" s="23"/>
    </row>
    <row r="356" spans="1:8" outlineLevel="1" x14ac:dyDescent="0.25">
      <c r="A356" s="25" t="s">
        <v>448</v>
      </c>
      <c r="B356" s="53" t="s">
        <v>422</v>
      </c>
      <c r="H356" s="23"/>
    </row>
    <row r="357" spans="1:8" outlineLevel="1" x14ac:dyDescent="0.25">
      <c r="A357" s="25" t="s">
        <v>449</v>
      </c>
      <c r="B357" s="53" t="s">
        <v>422</v>
      </c>
      <c r="H357" s="23"/>
    </row>
    <row r="358" spans="1:8" outlineLevel="1" x14ac:dyDescent="0.25">
      <c r="A358" s="25" t="s">
        <v>450</v>
      </c>
      <c r="B358" s="53" t="s">
        <v>422</v>
      </c>
      <c r="H358" s="23"/>
    </row>
    <row r="359" spans="1:8" outlineLevel="1" x14ac:dyDescent="0.25">
      <c r="A359" s="25" t="s">
        <v>451</v>
      </c>
      <c r="B359" s="53" t="s">
        <v>422</v>
      </c>
      <c r="H359" s="23"/>
    </row>
    <row r="360" spans="1:8" outlineLevel="1" x14ac:dyDescent="0.25">
      <c r="A360" s="25" t="s">
        <v>452</v>
      </c>
      <c r="B360" s="53" t="s">
        <v>422</v>
      </c>
      <c r="H360" s="23"/>
    </row>
    <row r="361" spans="1:8" outlineLevel="1" x14ac:dyDescent="0.25">
      <c r="A361" s="25" t="s">
        <v>453</v>
      </c>
      <c r="B361" s="53" t="s">
        <v>422</v>
      </c>
      <c r="H361" s="23"/>
    </row>
    <row r="362" spans="1:8" outlineLevel="1" x14ac:dyDescent="0.25">
      <c r="A362" s="25" t="s">
        <v>454</v>
      </c>
      <c r="B362" s="53" t="s">
        <v>422</v>
      </c>
      <c r="H362" s="23"/>
    </row>
    <row r="363" spans="1:8" outlineLevel="1" x14ac:dyDescent="0.25">
      <c r="A363" s="25" t="s">
        <v>455</v>
      </c>
      <c r="B363" s="53" t="s">
        <v>422</v>
      </c>
      <c r="H363" s="23"/>
    </row>
    <row r="364" spans="1:8" outlineLevel="1" x14ac:dyDescent="0.25">
      <c r="A364" s="25" t="s">
        <v>456</v>
      </c>
      <c r="B364" s="53" t="s">
        <v>422</v>
      </c>
      <c r="H364" s="23"/>
    </row>
    <row r="365" spans="1:8" outlineLevel="1" x14ac:dyDescent="0.25">
      <c r="A365" s="25" t="s">
        <v>457</v>
      </c>
      <c r="B365" s="53" t="s">
        <v>422</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xr:uid="{00000000-0009-0000-0000-000001000000}">
    <sortState xmlns:xlrd2="http://schemas.microsoft.com/office/spreadsheetml/2017/richdata2" ref="L113:L127">
      <sortCondition ref="L112:L126"/>
    </sortState>
  </autoFilter>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C289" location="'A. HTT General'!A39" display="'A. HTT General'!A39" xr:uid="{00000000-0004-0000-0100-000005000000}"/>
    <hyperlink ref="C290" location="'B1. HTT Mortgage Assets'!B43" display="'B1. HTT Mortgage Assets'!B43" xr:uid="{00000000-0004-0000-0100-000006000000}"/>
    <hyperlink ref="D290" location="'B2. HTT Public Sector Assets'!B48" display="'B2. HTT Public Sector Assets'!B48" xr:uid="{00000000-0004-0000-0100-000007000000}"/>
    <hyperlink ref="C291" location="'A. HTT General'!A52" display="'A. HTT General'!A52" xr:uid="{00000000-0004-0000-0100-000008000000}"/>
    <hyperlink ref="C295" location="'A. HTT General'!B163" display="'A. HTT General'!B163" xr:uid="{00000000-0004-0000-0100-000009000000}"/>
    <hyperlink ref="C296" location="'A. HTT General'!B137" display="'A. HTT General'!B137" xr:uid="{00000000-0004-0000-0100-00000A000000}"/>
    <hyperlink ref="C297" location="'C. HTT Harmonised Glossary'!B17" display="'C. HTT Harmonised Glossary'!B17" xr:uid="{00000000-0004-0000-0100-00000B000000}"/>
    <hyperlink ref="C298" location="'A. HTT General'!B65" display="'A. HTT General'!B65" xr:uid="{00000000-0004-0000-0100-00000C000000}"/>
    <hyperlink ref="C299" location="'A. HTT General'!B88" display="'A. HTT General'!B88" xr:uid="{00000000-0004-0000-0100-00000D000000}"/>
    <hyperlink ref="C300" location="'B1. HTT Mortgage Assets'!B160" display="'B1. HTT Mortgage Assets'!B160" xr:uid="{00000000-0004-0000-0100-00000E000000}"/>
    <hyperlink ref="D300" location="'B2. HTT Public Sector Assets'!B166" display="'B2. HTT Public Sector Assets'!B166" xr:uid="{00000000-0004-0000-0100-00000F000000}"/>
    <hyperlink ref="B27" r:id="rId1" display="UCITS Compliance" xr:uid="{00000000-0004-0000-0100-000010000000}"/>
    <hyperlink ref="B28" r:id="rId2" xr:uid="{00000000-0004-0000-0100-000011000000}"/>
    <hyperlink ref="B29" r:id="rId3" xr:uid="{00000000-0004-0000-0100-000012000000}"/>
    <hyperlink ref="B10" location="'A. HTT General'!B311" display="5. References to Capital Requirements Regulation (CRR) 129(1)" xr:uid="{00000000-0004-0000-0100-000013000000}"/>
    <hyperlink ref="D292" location="'B1. HTT Mortgage Assets'!B287" display="'B1. HTT Mortgage Assets'!B287" xr:uid="{00000000-0004-0000-0100-000014000000}"/>
    <hyperlink ref="C292" location="'B1. HTT Mortgage Assets'!B186" display="'B1. HTT Mortgage Assets'!B186" xr:uid="{00000000-0004-0000-0100-000015000000}"/>
    <hyperlink ref="C288" location="'A. HTT General'!A38" display="'A. HTT General'!A38" xr:uid="{00000000-0004-0000-0100-000016000000}"/>
    <hyperlink ref="C294" location="'A. HTT General'!B111" display="'A. HTT General'!B111" xr:uid="{00000000-0004-0000-0100-000017000000}"/>
    <hyperlink ref="F292" location="'B2. HTT Public Sector Assets'!A18" display="'B2. HTT Public Sector Assets'!A18" xr:uid="{00000000-0004-0000-0100-000018000000}"/>
    <hyperlink ref="D293" location="'B2. HTT Public Sector Assets'!B129" display="'B2. HTT Public Sector Assets'!B129" xr:uid="{00000000-0004-0000-0100-000019000000}"/>
    <hyperlink ref="C293" location="'B1. HTT Mortgage Assets'!B149" display="'B1. HTT Mortgage Assets'!B149" xr:uid="{00000000-0004-0000-0100-00001A000000}"/>
    <hyperlink ref="C16" r:id="rId4" xr:uid="{00000000-0004-0000-0100-00001B000000}"/>
    <hyperlink ref="C29" r:id="rId5" xr:uid="{00000000-0004-0000-0100-00001C000000}"/>
    <hyperlink ref="C229" r:id="rId6" xr:uid="{00000000-0004-0000-0100-00001D000000}"/>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393"/>
  <sheetViews>
    <sheetView zoomScale="80" zoomScaleNormal="80" workbookViewId="0">
      <selection activeCell="C241" sqref="C241:C248"/>
    </sheetView>
  </sheetViews>
  <sheetFormatPr defaultColWidth="8.85546875" defaultRowHeight="15" outlineLevelRow="1" x14ac:dyDescent="0.25"/>
  <cols>
    <col min="1" max="1" width="13.85546875" style="102" customWidth="1"/>
    <col min="2" max="2" width="60.85546875" style="102" customWidth="1"/>
    <col min="3" max="3" width="41" style="102" customWidth="1"/>
    <col min="4" max="4" width="40.85546875" style="102" customWidth="1"/>
    <col min="5" max="5" width="6.7109375" style="102" customWidth="1"/>
    <col min="6" max="6" width="41.5703125" style="102" customWidth="1"/>
    <col min="7" max="7" width="41.5703125" style="97" customWidth="1"/>
    <col min="8" max="16384" width="8.85546875" style="98"/>
  </cols>
  <sheetData>
    <row r="1" spans="1:7" ht="31.5" x14ac:dyDescent="0.25">
      <c r="A1" s="142" t="s">
        <v>458</v>
      </c>
      <c r="B1" s="142"/>
      <c r="C1" s="97"/>
      <c r="D1" s="97"/>
      <c r="E1" s="97"/>
      <c r="F1" s="150" t="s">
        <v>1256</v>
      </c>
    </row>
    <row r="2" spans="1:7" ht="15.75" thickBot="1" x14ac:dyDescent="0.3">
      <c r="A2" s="97"/>
      <c r="B2" s="97"/>
      <c r="C2" s="97"/>
      <c r="D2" s="97"/>
      <c r="E2" s="97"/>
      <c r="F2" s="97"/>
    </row>
    <row r="3" spans="1:7" ht="19.5" thickBot="1" x14ac:dyDescent="0.3">
      <c r="A3" s="99"/>
      <c r="B3" s="100" t="s">
        <v>21</v>
      </c>
      <c r="C3" s="101" t="s">
        <v>1259</v>
      </c>
      <c r="D3" s="99"/>
      <c r="E3" s="99"/>
      <c r="F3" s="97"/>
      <c r="G3" s="99"/>
    </row>
    <row r="4" spans="1:7" ht="15.75" thickBot="1" x14ac:dyDescent="0.3"/>
    <row r="5" spans="1:7" ht="18.75" x14ac:dyDescent="0.25">
      <c r="A5" s="103"/>
      <c r="B5" s="104" t="s">
        <v>459</v>
      </c>
      <c r="C5" s="103"/>
      <c r="E5" s="105"/>
      <c r="F5" s="105"/>
    </row>
    <row r="6" spans="1:7" x14ac:dyDescent="0.25">
      <c r="B6" s="106" t="s">
        <v>460</v>
      </c>
    </row>
    <row r="7" spans="1:7" x14ac:dyDescent="0.25">
      <c r="B7" s="107" t="s">
        <v>461</v>
      </c>
    </row>
    <row r="8" spans="1:7" ht="15.75" thickBot="1" x14ac:dyDescent="0.3">
      <c r="B8" s="108" t="s">
        <v>462</v>
      </c>
    </row>
    <row r="9" spans="1:7" x14ac:dyDescent="0.25">
      <c r="B9" s="109"/>
    </row>
    <row r="10" spans="1:7" ht="37.5" x14ac:dyDescent="0.25">
      <c r="A10" s="110" t="s">
        <v>30</v>
      </c>
      <c r="B10" s="110" t="s">
        <v>460</v>
      </c>
      <c r="C10" s="111"/>
      <c r="D10" s="111"/>
      <c r="E10" s="111"/>
      <c r="F10" s="111"/>
      <c r="G10" s="112"/>
    </row>
    <row r="11" spans="1:7" ht="15" customHeight="1" x14ac:dyDescent="0.25">
      <c r="A11" s="113"/>
      <c r="B11" s="114" t="s">
        <v>463</v>
      </c>
      <c r="C11" s="113" t="s">
        <v>60</v>
      </c>
      <c r="D11" s="113"/>
      <c r="E11" s="113"/>
      <c r="F11" s="115" t="s">
        <v>464</v>
      </c>
      <c r="G11" s="115"/>
    </row>
    <row r="12" spans="1:7" x14ac:dyDescent="0.25">
      <c r="A12" s="102" t="s">
        <v>465</v>
      </c>
      <c r="B12" s="102" t="s">
        <v>466</v>
      </c>
      <c r="C12" s="332">
        <f>('D. Nat Trans Templ'!E419+'D. Nat Trans Templ'!E420+'D. Nat Trans Templ'!E421+'D. Nat Trans Templ'!E422+'D. Nat Trans Templ'!E423+'D. Nat Trans Templ'!E424)/1000000</f>
        <v>33541.878052259875</v>
      </c>
      <c r="F12" s="331">
        <f>IF($C$15=0,"",IF(C12="[for completion]","",C12/$C$15))</f>
        <v>1</v>
      </c>
    </row>
    <row r="13" spans="1:7" x14ac:dyDescent="0.25">
      <c r="A13" s="102" t="s">
        <v>467</v>
      </c>
      <c r="B13" s="102" t="s">
        <v>468</v>
      </c>
      <c r="C13" s="332">
        <v>0</v>
      </c>
      <c r="F13" s="331">
        <f>IF($C$15=0,"",IF(C13="[for completion]","",C13/$C$15))</f>
        <v>0</v>
      </c>
    </row>
    <row r="14" spans="1:7" x14ac:dyDescent="0.25">
      <c r="A14" s="102" t="s">
        <v>469</v>
      </c>
      <c r="B14" s="102" t="s">
        <v>92</v>
      </c>
      <c r="C14" s="332">
        <v>0</v>
      </c>
      <c r="F14" s="331">
        <f>IF($C$15=0,"",IF(C14="[for completion]","",C14/$C$15))</f>
        <v>0</v>
      </c>
    </row>
    <row r="15" spans="1:7" x14ac:dyDescent="0.25">
      <c r="A15" s="102" t="s">
        <v>470</v>
      </c>
      <c r="B15" s="117" t="s">
        <v>94</v>
      </c>
      <c r="C15" s="332">
        <f>SUM(C12:C14)</f>
        <v>33541.878052259875</v>
      </c>
      <c r="F15" s="137">
        <f>SUM(F12:F14)</f>
        <v>1</v>
      </c>
    </row>
    <row r="16" spans="1:7" outlineLevel="1" x14ac:dyDescent="0.25">
      <c r="A16" s="102" t="s">
        <v>471</v>
      </c>
      <c r="B16" s="119"/>
      <c r="F16" s="116"/>
    </row>
    <row r="17" spans="1:7" outlineLevel="1" x14ac:dyDescent="0.25">
      <c r="A17" s="102" t="s">
        <v>472</v>
      </c>
      <c r="B17" s="119"/>
      <c r="F17" s="116"/>
    </row>
    <row r="18" spans="1:7" outlineLevel="1" x14ac:dyDescent="0.25">
      <c r="A18" s="102" t="s">
        <v>473</v>
      </c>
      <c r="B18" s="119"/>
      <c r="F18" s="116"/>
    </row>
    <row r="19" spans="1:7" outlineLevel="1" x14ac:dyDescent="0.25">
      <c r="A19" s="102" t="s">
        <v>474</v>
      </c>
      <c r="B19" s="119"/>
      <c r="F19" s="116"/>
    </row>
    <row r="20" spans="1:7" outlineLevel="1" x14ac:dyDescent="0.25">
      <c r="A20" s="102" t="s">
        <v>475</v>
      </c>
      <c r="B20" s="119"/>
      <c r="F20" s="116"/>
    </row>
    <row r="21" spans="1:7" outlineLevel="1" x14ac:dyDescent="0.25">
      <c r="A21" s="102" t="s">
        <v>476</v>
      </c>
      <c r="B21" s="119"/>
      <c r="F21" s="116"/>
    </row>
    <row r="22" spans="1:7" outlineLevel="1" x14ac:dyDescent="0.25">
      <c r="A22" s="102" t="s">
        <v>477</v>
      </c>
      <c r="B22" s="119"/>
      <c r="F22" s="116"/>
    </row>
    <row r="23" spans="1:7" outlineLevel="1" x14ac:dyDescent="0.25">
      <c r="A23" s="102" t="s">
        <v>478</v>
      </c>
      <c r="B23" s="119"/>
      <c r="F23" s="116"/>
    </row>
    <row r="24" spans="1:7" outlineLevel="1" x14ac:dyDescent="0.25">
      <c r="A24" s="102" t="s">
        <v>479</v>
      </c>
      <c r="B24" s="119"/>
      <c r="F24" s="116"/>
    </row>
    <row r="25" spans="1:7" outlineLevel="1" x14ac:dyDescent="0.25">
      <c r="A25" s="102" t="s">
        <v>480</v>
      </c>
      <c r="B25" s="119"/>
      <c r="F25" s="116"/>
    </row>
    <row r="26" spans="1:7" outlineLevel="1" x14ac:dyDescent="0.25">
      <c r="A26" s="102" t="s">
        <v>481</v>
      </c>
      <c r="B26" s="119"/>
      <c r="C26" s="98"/>
      <c r="D26" s="98"/>
      <c r="E26" s="98"/>
      <c r="F26" s="116"/>
    </row>
    <row r="27" spans="1:7" ht="15" customHeight="1" x14ac:dyDescent="0.25">
      <c r="A27" s="113"/>
      <c r="B27" s="114" t="s">
        <v>482</v>
      </c>
      <c r="C27" s="113" t="s">
        <v>483</v>
      </c>
      <c r="D27" s="113" t="s">
        <v>484</v>
      </c>
      <c r="E27" s="120"/>
      <c r="F27" s="113" t="s">
        <v>485</v>
      </c>
      <c r="G27" s="115"/>
    </row>
    <row r="28" spans="1:7" x14ac:dyDescent="0.25">
      <c r="A28" s="102" t="s">
        <v>486</v>
      </c>
      <c r="B28" s="102" t="s">
        <v>487</v>
      </c>
      <c r="C28" s="332">
        <f>('D. Nat Trans Templ'!C419+'D. Nat Trans Templ'!C420+'D. Nat Trans Templ'!C421+'D. Nat Trans Templ'!C422+'D. Nat Trans Templ'!C423+'D. Nat Trans Templ'!C424)</f>
        <v>125409</v>
      </c>
      <c r="D28" s="332">
        <v>0</v>
      </c>
      <c r="F28" s="332">
        <f>C28+D28</f>
        <v>125409</v>
      </c>
    </row>
    <row r="29" spans="1:7" outlineLevel="1" x14ac:dyDescent="0.25">
      <c r="A29" s="102" t="s">
        <v>488</v>
      </c>
      <c r="B29" s="121"/>
    </row>
    <row r="30" spans="1:7" outlineLevel="1" x14ac:dyDescent="0.25">
      <c r="A30" s="102" t="s">
        <v>489</v>
      </c>
      <c r="B30" s="121"/>
    </row>
    <row r="31" spans="1:7" outlineLevel="1" x14ac:dyDescent="0.25">
      <c r="A31" s="102" t="s">
        <v>490</v>
      </c>
      <c r="B31" s="121"/>
    </row>
    <row r="32" spans="1:7" outlineLevel="1" x14ac:dyDescent="0.25">
      <c r="A32" s="102" t="s">
        <v>491</v>
      </c>
      <c r="B32" s="121"/>
    </row>
    <row r="33" spans="1:7" outlineLevel="1" x14ac:dyDescent="0.25">
      <c r="A33" s="102" t="s">
        <v>492</v>
      </c>
      <c r="B33" s="121"/>
    </row>
    <row r="34" spans="1:7" outlineLevel="1" x14ac:dyDescent="0.25">
      <c r="A34" s="102" t="s">
        <v>493</v>
      </c>
      <c r="B34" s="121"/>
    </row>
    <row r="35" spans="1:7" ht="15" customHeight="1" x14ac:dyDescent="0.25">
      <c r="A35" s="113"/>
      <c r="B35" s="114" t="s">
        <v>494</v>
      </c>
      <c r="C35" s="113" t="s">
        <v>495</v>
      </c>
      <c r="D35" s="113" t="s">
        <v>496</v>
      </c>
      <c r="E35" s="120"/>
      <c r="F35" s="115" t="s">
        <v>464</v>
      </c>
      <c r="G35" s="115"/>
    </row>
    <row r="36" spans="1:7" x14ac:dyDescent="0.25">
      <c r="A36" s="102" t="s">
        <v>497</v>
      </c>
      <c r="B36" s="102" t="s">
        <v>498</v>
      </c>
      <c r="C36" s="137">
        <v>8.6147237656101756E-4</v>
      </c>
      <c r="D36" s="137">
        <v>0</v>
      </c>
      <c r="F36" s="137">
        <f>C36+D36</f>
        <v>8.6147237656101756E-4</v>
      </c>
    </row>
    <row r="37" spans="1:7" outlineLevel="1" x14ac:dyDescent="0.25">
      <c r="A37" s="102" t="s">
        <v>499</v>
      </c>
      <c r="C37" s="137"/>
      <c r="D37" s="137"/>
      <c r="F37" s="137"/>
    </row>
    <row r="38" spans="1:7" outlineLevel="1" x14ac:dyDescent="0.25">
      <c r="A38" s="102" t="s">
        <v>500</v>
      </c>
      <c r="C38" s="137"/>
      <c r="D38" s="137"/>
      <c r="F38" s="137"/>
    </row>
    <row r="39" spans="1:7" outlineLevel="1" x14ac:dyDescent="0.25">
      <c r="A39" s="102" t="s">
        <v>501</v>
      </c>
      <c r="C39" s="137"/>
      <c r="D39" s="137"/>
      <c r="F39" s="137"/>
    </row>
    <row r="40" spans="1:7" outlineLevel="1" x14ac:dyDescent="0.25">
      <c r="A40" s="102" t="s">
        <v>502</v>
      </c>
      <c r="C40" s="137"/>
      <c r="D40" s="137"/>
      <c r="F40" s="137"/>
    </row>
    <row r="41" spans="1:7" outlineLevel="1" x14ac:dyDescent="0.25">
      <c r="A41" s="102" t="s">
        <v>503</v>
      </c>
      <c r="C41" s="137"/>
      <c r="D41" s="137"/>
      <c r="F41" s="137"/>
    </row>
    <row r="42" spans="1:7" outlineLevel="1" x14ac:dyDescent="0.25">
      <c r="A42" s="102" t="s">
        <v>504</v>
      </c>
      <c r="C42" s="137"/>
      <c r="D42" s="137"/>
      <c r="F42" s="137"/>
    </row>
    <row r="43" spans="1:7" ht="15" customHeight="1" x14ac:dyDescent="0.25">
      <c r="A43" s="113"/>
      <c r="B43" s="114" t="s">
        <v>505</v>
      </c>
      <c r="C43" s="113" t="s">
        <v>495</v>
      </c>
      <c r="D43" s="113" t="s">
        <v>496</v>
      </c>
      <c r="E43" s="120"/>
      <c r="F43" s="115" t="s">
        <v>464</v>
      </c>
      <c r="G43" s="115"/>
    </row>
    <row r="44" spans="1:7" x14ac:dyDescent="0.25">
      <c r="A44" s="102" t="s">
        <v>506</v>
      </c>
      <c r="B44" s="122" t="s">
        <v>507</v>
      </c>
      <c r="C44" s="136">
        <f>SUM(C45:C72)</f>
        <v>0</v>
      </c>
      <c r="D44" s="136">
        <f>SUM(D45:D72)</f>
        <v>0</v>
      </c>
      <c r="E44" s="137"/>
      <c r="F44" s="136">
        <f>SUM(F45:F72)</f>
        <v>0</v>
      </c>
      <c r="G44" s="102"/>
    </row>
    <row r="45" spans="1:7" x14ac:dyDescent="0.25">
      <c r="A45" s="102" t="s">
        <v>508</v>
      </c>
      <c r="B45" s="102" t="s">
        <v>509</v>
      </c>
      <c r="C45" s="137">
        <v>0</v>
      </c>
      <c r="D45" s="137">
        <v>0</v>
      </c>
      <c r="E45" s="137"/>
      <c r="F45" s="137">
        <f>C45+D45</f>
        <v>0</v>
      </c>
      <c r="G45" s="102"/>
    </row>
    <row r="46" spans="1:7" x14ac:dyDescent="0.25">
      <c r="A46" s="102" t="s">
        <v>510</v>
      </c>
      <c r="B46" s="102" t="s">
        <v>511</v>
      </c>
      <c r="C46" s="137">
        <v>0</v>
      </c>
      <c r="D46" s="137">
        <v>0</v>
      </c>
      <c r="E46" s="137"/>
      <c r="F46" s="137">
        <f t="shared" ref="F46:F87" si="0">C46+D46</f>
        <v>0</v>
      </c>
      <c r="G46" s="102"/>
    </row>
    <row r="47" spans="1:7" x14ac:dyDescent="0.25">
      <c r="A47" s="102" t="s">
        <v>512</v>
      </c>
      <c r="B47" s="102" t="s">
        <v>513</v>
      </c>
      <c r="C47" s="137">
        <v>0</v>
      </c>
      <c r="D47" s="137">
        <v>0</v>
      </c>
      <c r="E47" s="137"/>
      <c r="F47" s="137">
        <f t="shared" si="0"/>
        <v>0</v>
      </c>
      <c r="G47" s="102"/>
    </row>
    <row r="48" spans="1:7" x14ac:dyDescent="0.25">
      <c r="A48" s="102" t="s">
        <v>514</v>
      </c>
      <c r="B48" s="102" t="s">
        <v>515</v>
      </c>
      <c r="C48" s="137">
        <v>0</v>
      </c>
      <c r="D48" s="137">
        <v>0</v>
      </c>
      <c r="E48" s="137"/>
      <c r="F48" s="137">
        <f t="shared" si="0"/>
        <v>0</v>
      </c>
      <c r="G48" s="102"/>
    </row>
    <row r="49" spans="1:7" x14ac:dyDescent="0.25">
      <c r="A49" s="102" t="s">
        <v>516</v>
      </c>
      <c r="B49" s="102" t="s">
        <v>517</v>
      </c>
      <c r="C49" s="137">
        <v>0</v>
      </c>
      <c r="D49" s="137">
        <v>0</v>
      </c>
      <c r="E49" s="137"/>
      <c r="F49" s="137">
        <f t="shared" si="0"/>
        <v>0</v>
      </c>
      <c r="G49" s="102"/>
    </row>
    <row r="50" spans="1:7" x14ac:dyDescent="0.25">
      <c r="A50" s="102" t="s">
        <v>518</v>
      </c>
      <c r="B50" s="102" t="s">
        <v>519</v>
      </c>
      <c r="C50" s="137">
        <v>0</v>
      </c>
      <c r="D50" s="137">
        <v>0</v>
      </c>
      <c r="E50" s="137"/>
      <c r="F50" s="137">
        <f t="shared" si="0"/>
        <v>0</v>
      </c>
      <c r="G50" s="102"/>
    </row>
    <row r="51" spans="1:7" x14ac:dyDescent="0.25">
      <c r="A51" s="102" t="s">
        <v>520</v>
      </c>
      <c r="B51" s="102" t="s">
        <v>521</v>
      </c>
      <c r="C51" s="137">
        <v>0</v>
      </c>
      <c r="D51" s="137">
        <v>0</v>
      </c>
      <c r="E51" s="137"/>
      <c r="F51" s="137">
        <f t="shared" si="0"/>
        <v>0</v>
      </c>
      <c r="G51" s="102"/>
    </row>
    <row r="52" spans="1:7" x14ac:dyDescent="0.25">
      <c r="A52" s="102" t="s">
        <v>522</v>
      </c>
      <c r="B52" s="102" t="s">
        <v>523</v>
      </c>
      <c r="C52" s="137">
        <v>0</v>
      </c>
      <c r="D52" s="137">
        <v>0</v>
      </c>
      <c r="E52" s="137"/>
      <c r="F52" s="137">
        <f t="shared" si="0"/>
        <v>0</v>
      </c>
      <c r="G52" s="102"/>
    </row>
    <row r="53" spans="1:7" x14ac:dyDescent="0.25">
      <c r="A53" s="102" t="s">
        <v>524</v>
      </c>
      <c r="B53" s="102" t="s">
        <v>525</v>
      </c>
      <c r="C53" s="137">
        <v>0</v>
      </c>
      <c r="D53" s="137">
        <v>0</v>
      </c>
      <c r="E53" s="137"/>
      <c r="F53" s="137">
        <f t="shared" si="0"/>
        <v>0</v>
      </c>
      <c r="G53" s="102"/>
    </row>
    <row r="54" spans="1:7" x14ac:dyDescent="0.25">
      <c r="A54" s="102" t="s">
        <v>526</v>
      </c>
      <c r="B54" s="102" t="s">
        <v>527</v>
      </c>
      <c r="C54" s="137">
        <v>0</v>
      </c>
      <c r="D54" s="137">
        <v>0</v>
      </c>
      <c r="E54" s="137"/>
      <c r="F54" s="137">
        <f t="shared" si="0"/>
        <v>0</v>
      </c>
      <c r="G54" s="102"/>
    </row>
    <row r="55" spans="1:7" x14ac:dyDescent="0.25">
      <c r="A55" s="102" t="s">
        <v>528</v>
      </c>
      <c r="B55" s="102" t="s">
        <v>529</v>
      </c>
      <c r="C55" s="137">
        <v>0</v>
      </c>
      <c r="D55" s="137">
        <v>0</v>
      </c>
      <c r="E55" s="137"/>
      <c r="F55" s="137">
        <f t="shared" si="0"/>
        <v>0</v>
      </c>
      <c r="G55" s="102"/>
    </row>
    <row r="56" spans="1:7" x14ac:dyDescent="0.25">
      <c r="A56" s="102" t="s">
        <v>530</v>
      </c>
      <c r="B56" s="102" t="s">
        <v>531</v>
      </c>
      <c r="C56" s="137">
        <v>0</v>
      </c>
      <c r="D56" s="137">
        <v>0</v>
      </c>
      <c r="E56" s="137"/>
      <c r="F56" s="137">
        <f t="shared" si="0"/>
        <v>0</v>
      </c>
      <c r="G56" s="102"/>
    </row>
    <row r="57" spans="1:7" x14ac:dyDescent="0.25">
      <c r="A57" s="102" t="s">
        <v>532</v>
      </c>
      <c r="B57" s="102" t="s">
        <v>533</v>
      </c>
      <c r="C57" s="137">
        <v>0</v>
      </c>
      <c r="D57" s="137">
        <v>0</v>
      </c>
      <c r="E57" s="137"/>
      <c r="F57" s="137">
        <f t="shared" si="0"/>
        <v>0</v>
      </c>
      <c r="G57" s="102"/>
    </row>
    <row r="58" spans="1:7" x14ac:dyDescent="0.25">
      <c r="A58" s="102" t="s">
        <v>534</v>
      </c>
      <c r="B58" s="102" t="s">
        <v>535</v>
      </c>
      <c r="C58" s="137">
        <v>0</v>
      </c>
      <c r="D58" s="137">
        <v>0</v>
      </c>
      <c r="E58" s="137"/>
      <c r="F58" s="137">
        <f t="shared" si="0"/>
        <v>0</v>
      </c>
      <c r="G58" s="102"/>
    </row>
    <row r="59" spans="1:7" x14ac:dyDescent="0.25">
      <c r="A59" s="102" t="s">
        <v>536</v>
      </c>
      <c r="B59" s="102" t="s">
        <v>537</v>
      </c>
      <c r="C59" s="137">
        <v>0</v>
      </c>
      <c r="D59" s="137">
        <v>0</v>
      </c>
      <c r="E59" s="137"/>
      <c r="F59" s="137">
        <f t="shared" si="0"/>
        <v>0</v>
      </c>
      <c r="G59" s="102"/>
    </row>
    <row r="60" spans="1:7" x14ac:dyDescent="0.25">
      <c r="A60" s="102" t="s">
        <v>538</v>
      </c>
      <c r="B60" s="102" t="s">
        <v>3</v>
      </c>
      <c r="C60" s="137">
        <v>0</v>
      </c>
      <c r="D60" s="137">
        <v>0</v>
      </c>
      <c r="E60" s="137"/>
      <c r="F60" s="137">
        <f t="shared" si="0"/>
        <v>0</v>
      </c>
      <c r="G60" s="102"/>
    </row>
    <row r="61" spans="1:7" x14ac:dyDescent="0.25">
      <c r="A61" s="102" t="s">
        <v>539</v>
      </c>
      <c r="B61" s="102" t="s">
        <v>540</v>
      </c>
      <c r="C61" s="137">
        <v>0</v>
      </c>
      <c r="D61" s="137">
        <v>0</v>
      </c>
      <c r="E61" s="137"/>
      <c r="F61" s="137">
        <f t="shared" si="0"/>
        <v>0</v>
      </c>
      <c r="G61" s="102"/>
    </row>
    <row r="62" spans="1:7" x14ac:dyDescent="0.25">
      <c r="A62" s="102" t="s">
        <v>541</v>
      </c>
      <c r="B62" s="102" t="s">
        <v>542</v>
      </c>
      <c r="C62" s="137">
        <v>0</v>
      </c>
      <c r="D62" s="137">
        <v>0</v>
      </c>
      <c r="E62" s="137"/>
      <c r="F62" s="137">
        <f t="shared" si="0"/>
        <v>0</v>
      </c>
      <c r="G62" s="102"/>
    </row>
    <row r="63" spans="1:7" x14ac:dyDescent="0.25">
      <c r="A63" s="102" t="s">
        <v>543</v>
      </c>
      <c r="B63" s="102" t="s">
        <v>544</v>
      </c>
      <c r="C63" s="137">
        <v>0</v>
      </c>
      <c r="D63" s="137">
        <v>0</v>
      </c>
      <c r="E63" s="137"/>
      <c r="F63" s="137">
        <f t="shared" si="0"/>
        <v>0</v>
      </c>
      <c r="G63" s="102"/>
    </row>
    <row r="64" spans="1:7" x14ac:dyDescent="0.25">
      <c r="A64" s="102" t="s">
        <v>545</v>
      </c>
      <c r="B64" s="102" t="s">
        <v>546</v>
      </c>
      <c r="C64" s="137">
        <v>0</v>
      </c>
      <c r="D64" s="137">
        <v>0</v>
      </c>
      <c r="E64" s="137"/>
      <c r="F64" s="137">
        <f t="shared" si="0"/>
        <v>0</v>
      </c>
      <c r="G64" s="102"/>
    </row>
    <row r="65" spans="1:7" x14ac:dyDescent="0.25">
      <c r="A65" s="102" t="s">
        <v>547</v>
      </c>
      <c r="B65" s="102" t="s">
        <v>548</v>
      </c>
      <c r="C65" s="137">
        <v>0</v>
      </c>
      <c r="D65" s="137">
        <v>0</v>
      </c>
      <c r="E65" s="137"/>
      <c r="F65" s="137">
        <f t="shared" si="0"/>
        <v>0</v>
      </c>
      <c r="G65" s="102"/>
    </row>
    <row r="66" spans="1:7" x14ac:dyDescent="0.25">
      <c r="A66" s="102" t="s">
        <v>549</v>
      </c>
      <c r="B66" s="102" t="s">
        <v>550</v>
      </c>
      <c r="C66" s="137">
        <v>0</v>
      </c>
      <c r="D66" s="137">
        <v>0</v>
      </c>
      <c r="E66" s="137"/>
      <c r="F66" s="137">
        <f t="shared" si="0"/>
        <v>0</v>
      </c>
      <c r="G66" s="102"/>
    </row>
    <row r="67" spans="1:7" x14ac:dyDescent="0.25">
      <c r="A67" s="102" t="s">
        <v>551</v>
      </c>
      <c r="B67" s="102" t="s">
        <v>552</v>
      </c>
      <c r="C67" s="137">
        <v>0</v>
      </c>
      <c r="D67" s="137">
        <v>0</v>
      </c>
      <c r="E67" s="137"/>
      <c r="F67" s="137">
        <f t="shared" si="0"/>
        <v>0</v>
      </c>
      <c r="G67" s="102"/>
    </row>
    <row r="68" spans="1:7" x14ac:dyDescent="0.25">
      <c r="A68" s="102" t="s">
        <v>553</v>
      </c>
      <c r="B68" s="102" t="s">
        <v>554</v>
      </c>
      <c r="C68" s="137">
        <v>0</v>
      </c>
      <c r="D68" s="137">
        <v>0</v>
      </c>
      <c r="E68" s="137"/>
      <c r="F68" s="137">
        <f t="shared" si="0"/>
        <v>0</v>
      </c>
      <c r="G68" s="102"/>
    </row>
    <row r="69" spans="1:7" x14ac:dyDescent="0.25">
      <c r="A69" s="102" t="s">
        <v>555</v>
      </c>
      <c r="B69" s="102" t="s">
        <v>556</v>
      </c>
      <c r="C69" s="137">
        <v>0</v>
      </c>
      <c r="D69" s="137">
        <v>0</v>
      </c>
      <c r="E69" s="137"/>
      <c r="F69" s="137">
        <f t="shared" si="0"/>
        <v>0</v>
      </c>
      <c r="G69" s="102"/>
    </row>
    <row r="70" spans="1:7" x14ac:dyDescent="0.25">
      <c r="A70" s="102" t="s">
        <v>557</v>
      </c>
      <c r="B70" s="102" t="s">
        <v>558</v>
      </c>
      <c r="C70" s="137">
        <v>0</v>
      </c>
      <c r="D70" s="137">
        <v>0</v>
      </c>
      <c r="E70" s="137"/>
      <c r="F70" s="137">
        <f t="shared" si="0"/>
        <v>0</v>
      </c>
      <c r="G70" s="102"/>
    </row>
    <row r="71" spans="1:7" x14ac:dyDescent="0.25">
      <c r="A71" s="102" t="s">
        <v>559</v>
      </c>
      <c r="B71" s="102" t="s">
        <v>6</v>
      </c>
      <c r="C71" s="137">
        <v>0</v>
      </c>
      <c r="D71" s="137">
        <v>0</v>
      </c>
      <c r="E71" s="137"/>
      <c r="F71" s="137">
        <f t="shared" si="0"/>
        <v>0</v>
      </c>
      <c r="G71" s="102"/>
    </row>
    <row r="72" spans="1:7" x14ac:dyDescent="0.25">
      <c r="A72" s="102" t="s">
        <v>560</v>
      </c>
      <c r="B72" s="102" t="s">
        <v>561</v>
      </c>
      <c r="C72" s="137">
        <v>0</v>
      </c>
      <c r="D72" s="137">
        <v>0</v>
      </c>
      <c r="E72" s="137"/>
      <c r="F72" s="137">
        <f t="shared" si="0"/>
        <v>0</v>
      </c>
      <c r="G72" s="102"/>
    </row>
    <row r="73" spans="1:7" x14ac:dyDescent="0.25">
      <c r="A73" s="102" t="s">
        <v>562</v>
      </c>
      <c r="B73" s="122" t="s">
        <v>251</v>
      </c>
      <c r="C73" s="136">
        <f>SUM(C74:C76)</f>
        <v>0</v>
      </c>
      <c r="D73" s="136">
        <f>SUM(D74:D76)</f>
        <v>0</v>
      </c>
      <c r="E73" s="137"/>
      <c r="F73" s="136">
        <f>SUM(F74:F76)</f>
        <v>0</v>
      </c>
      <c r="G73" s="102"/>
    </row>
    <row r="74" spans="1:7" x14ac:dyDescent="0.25">
      <c r="A74" s="102" t="s">
        <v>563</v>
      </c>
      <c r="B74" s="102" t="s">
        <v>564</v>
      </c>
      <c r="C74" s="137">
        <v>0</v>
      </c>
      <c r="D74" s="137">
        <v>0</v>
      </c>
      <c r="E74" s="137"/>
      <c r="F74" s="137">
        <f t="shared" si="0"/>
        <v>0</v>
      </c>
      <c r="G74" s="102"/>
    </row>
    <row r="75" spans="1:7" x14ac:dyDescent="0.25">
      <c r="A75" s="102" t="s">
        <v>565</v>
      </c>
      <c r="B75" s="102" t="s">
        <v>566</v>
      </c>
      <c r="C75" s="137">
        <v>0</v>
      </c>
      <c r="D75" s="137">
        <v>0</v>
      </c>
      <c r="E75" s="137"/>
      <c r="F75" s="137">
        <f t="shared" si="0"/>
        <v>0</v>
      </c>
      <c r="G75" s="102"/>
    </row>
    <row r="76" spans="1:7" x14ac:dyDescent="0.25">
      <c r="A76" s="102" t="s">
        <v>1254</v>
      </c>
      <c r="B76" s="102" t="s">
        <v>2</v>
      </c>
      <c r="C76" s="137">
        <v>0</v>
      </c>
      <c r="D76" s="137">
        <v>0</v>
      </c>
      <c r="E76" s="137"/>
      <c r="F76" s="137">
        <f t="shared" si="0"/>
        <v>0</v>
      </c>
      <c r="G76" s="102"/>
    </row>
    <row r="77" spans="1:7" x14ac:dyDescent="0.25">
      <c r="A77" s="102" t="s">
        <v>567</v>
      </c>
      <c r="B77" s="122" t="s">
        <v>92</v>
      </c>
      <c r="C77" s="136">
        <f>SUM(C78:C87)</f>
        <v>1</v>
      </c>
      <c r="D77" s="136">
        <f>SUM(D78:D87)</f>
        <v>0</v>
      </c>
      <c r="E77" s="137"/>
      <c r="F77" s="136">
        <f>SUM(F78:F87)</f>
        <v>1</v>
      </c>
      <c r="G77" s="102"/>
    </row>
    <row r="78" spans="1:7" x14ac:dyDescent="0.25">
      <c r="A78" s="102" t="s">
        <v>568</v>
      </c>
      <c r="B78" s="123" t="s">
        <v>253</v>
      </c>
      <c r="C78" s="137">
        <v>0</v>
      </c>
      <c r="D78" s="137">
        <v>0</v>
      </c>
      <c r="E78" s="137"/>
      <c r="F78" s="137">
        <f t="shared" si="0"/>
        <v>0</v>
      </c>
      <c r="G78" s="102"/>
    </row>
    <row r="79" spans="1:7" x14ac:dyDescent="0.25">
      <c r="A79" s="102" t="s">
        <v>569</v>
      </c>
      <c r="B79" s="123" t="s">
        <v>255</v>
      </c>
      <c r="C79" s="137">
        <v>0</v>
      </c>
      <c r="D79" s="137">
        <v>0</v>
      </c>
      <c r="E79" s="137"/>
      <c r="F79" s="137">
        <f t="shared" si="0"/>
        <v>0</v>
      </c>
      <c r="G79" s="102"/>
    </row>
    <row r="80" spans="1:7" x14ac:dyDescent="0.25">
      <c r="A80" s="102" t="s">
        <v>570</v>
      </c>
      <c r="B80" s="123" t="s">
        <v>257</v>
      </c>
      <c r="C80" s="137">
        <v>0</v>
      </c>
      <c r="D80" s="137">
        <v>0</v>
      </c>
      <c r="E80" s="137"/>
      <c r="F80" s="137">
        <f t="shared" si="0"/>
        <v>0</v>
      </c>
      <c r="G80" s="102"/>
    </row>
    <row r="81" spans="1:7" x14ac:dyDescent="0.25">
      <c r="A81" s="102" t="s">
        <v>571</v>
      </c>
      <c r="B81" s="123" t="s">
        <v>12</v>
      </c>
      <c r="C81" s="137">
        <v>1</v>
      </c>
      <c r="D81" s="137">
        <v>0</v>
      </c>
      <c r="E81" s="137"/>
      <c r="F81" s="137">
        <f t="shared" si="0"/>
        <v>1</v>
      </c>
      <c r="G81" s="102"/>
    </row>
    <row r="82" spans="1:7" x14ac:dyDescent="0.25">
      <c r="A82" s="102" t="s">
        <v>572</v>
      </c>
      <c r="B82" s="123" t="s">
        <v>260</v>
      </c>
      <c r="C82" s="137">
        <v>0</v>
      </c>
      <c r="D82" s="137">
        <v>0</v>
      </c>
      <c r="E82" s="137"/>
      <c r="F82" s="137">
        <f t="shared" si="0"/>
        <v>0</v>
      </c>
      <c r="G82" s="102"/>
    </row>
    <row r="83" spans="1:7" x14ac:dyDescent="0.25">
      <c r="A83" s="102" t="s">
        <v>573</v>
      </c>
      <c r="B83" s="123" t="s">
        <v>262</v>
      </c>
      <c r="C83" s="137">
        <v>0</v>
      </c>
      <c r="D83" s="137">
        <v>0</v>
      </c>
      <c r="E83" s="137"/>
      <c r="F83" s="137">
        <f t="shared" si="0"/>
        <v>0</v>
      </c>
      <c r="G83" s="102"/>
    </row>
    <row r="84" spans="1:7" x14ac:dyDescent="0.25">
      <c r="A84" s="102" t="s">
        <v>574</v>
      </c>
      <c r="B84" s="123" t="s">
        <v>264</v>
      </c>
      <c r="C84" s="137">
        <v>0</v>
      </c>
      <c r="D84" s="137">
        <v>0</v>
      </c>
      <c r="E84" s="137"/>
      <c r="F84" s="137">
        <f t="shared" si="0"/>
        <v>0</v>
      </c>
      <c r="G84" s="102"/>
    </row>
    <row r="85" spans="1:7" x14ac:dyDescent="0.25">
      <c r="A85" s="102" t="s">
        <v>575</v>
      </c>
      <c r="B85" s="123" t="s">
        <v>266</v>
      </c>
      <c r="C85" s="137">
        <v>0</v>
      </c>
      <c r="D85" s="137">
        <v>0</v>
      </c>
      <c r="E85" s="137"/>
      <c r="F85" s="137">
        <f t="shared" si="0"/>
        <v>0</v>
      </c>
      <c r="G85" s="102"/>
    </row>
    <row r="86" spans="1:7" x14ac:dyDescent="0.25">
      <c r="A86" s="102" t="s">
        <v>576</v>
      </c>
      <c r="B86" s="123" t="s">
        <v>268</v>
      </c>
      <c r="C86" s="137">
        <v>0</v>
      </c>
      <c r="D86" s="137">
        <v>0</v>
      </c>
      <c r="E86" s="137"/>
      <c r="F86" s="137">
        <f t="shared" si="0"/>
        <v>0</v>
      </c>
      <c r="G86" s="102"/>
    </row>
    <row r="87" spans="1:7" x14ac:dyDescent="0.25">
      <c r="A87" s="102" t="s">
        <v>577</v>
      </c>
      <c r="B87" s="123" t="s">
        <v>92</v>
      </c>
      <c r="C87" s="137">
        <v>0</v>
      </c>
      <c r="D87" s="137">
        <v>0</v>
      </c>
      <c r="E87" s="137"/>
      <c r="F87" s="137">
        <f t="shared" si="0"/>
        <v>0</v>
      </c>
      <c r="G87" s="102"/>
    </row>
    <row r="88" spans="1:7" outlineLevel="1" x14ac:dyDescent="0.25">
      <c r="A88" s="102" t="s">
        <v>578</v>
      </c>
      <c r="B88" s="119"/>
      <c r="C88" s="137"/>
      <c r="D88" s="137"/>
      <c r="E88" s="137"/>
      <c r="F88" s="137"/>
      <c r="G88" s="102"/>
    </row>
    <row r="89" spans="1:7" outlineLevel="1" x14ac:dyDescent="0.25">
      <c r="A89" s="102" t="s">
        <v>579</v>
      </c>
      <c r="B89" s="119"/>
      <c r="C89" s="137"/>
      <c r="D89" s="137"/>
      <c r="E89" s="137"/>
      <c r="F89" s="137"/>
      <c r="G89" s="102"/>
    </row>
    <row r="90" spans="1:7" outlineLevel="1" x14ac:dyDescent="0.25">
      <c r="A90" s="102" t="s">
        <v>580</v>
      </c>
      <c r="B90" s="119"/>
      <c r="C90" s="137"/>
      <c r="D90" s="137"/>
      <c r="E90" s="137"/>
      <c r="F90" s="137"/>
      <c r="G90" s="102"/>
    </row>
    <row r="91" spans="1:7" outlineLevel="1" x14ac:dyDescent="0.25">
      <c r="A91" s="102" t="s">
        <v>581</v>
      </c>
      <c r="B91" s="119"/>
      <c r="C91" s="137"/>
      <c r="D91" s="137"/>
      <c r="E91" s="137"/>
      <c r="F91" s="137"/>
      <c r="G91" s="102"/>
    </row>
    <row r="92" spans="1:7" outlineLevel="1" x14ac:dyDescent="0.25">
      <c r="A92" s="102" t="s">
        <v>582</v>
      </c>
      <c r="B92" s="119"/>
      <c r="C92" s="137"/>
      <c r="D92" s="137"/>
      <c r="E92" s="137"/>
      <c r="F92" s="137"/>
      <c r="G92" s="102"/>
    </row>
    <row r="93" spans="1:7" outlineLevel="1" x14ac:dyDescent="0.25">
      <c r="A93" s="102" t="s">
        <v>583</v>
      </c>
      <c r="B93" s="119"/>
      <c r="C93" s="137"/>
      <c r="D93" s="137"/>
      <c r="E93" s="137"/>
      <c r="F93" s="137"/>
      <c r="G93" s="102"/>
    </row>
    <row r="94" spans="1:7" outlineLevel="1" x14ac:dyDescent="0.25">
      <c r="A94" s="102" t="s">
        <v>584</v>
      </c>
      <c r="B94" s="119"/>
      <c r="C94" s="137"/>
      <c r="D94" s="137"/>
      <c r="E94" s="137"/>
      <c r="F94" s="137"/>
      <c r="G94" s="102"/>
    </row>
    <row r="95" spans="1:7" outlineLevel="1" x14ac:dyDescent="0.25">
      <c r="A95" s="102" t="s">
        <v>585</v>
      </c>
      <c r="B95" s="119"/>
      <c r="C95" s="137"/>
      <c r="D95" s="137"/>
      <c r="E95" s="137"/>
      <c r="F95" s="137"/>
      <c r="G95" s="102"/>
    </row>
    <row r="96" spans="1:7" outlineLevel="1" x14ac:dyDescent="0.25">
      <c r="A96" s="102" t="s">
        <v>586</v>
      </c>
      <c r="B96" s="119"/>
      <c r="C96" s="137"/>
      <c r="D96" s="137"/>
      <c r="E96" s="137"/>
      <c r="F96" s="137"/>
      <c r="G96" s="102"/>
    </row>
    <row r="97" spans="1:7" outlineLevel="1" x14ac:dyDescent="0.25">
      <c r="A97" s="102" t="s">
        <v>587</v>
      </c>
      <c r="B97" s="119"/>
      <c r="C97" s="137"/>
      <c r="D97" s="137"/>
      <c r="E97" s="137"/>
      <c r="F97" s="137"/>
      <c r="G97" s="102"/>
    </row>
    <row r="98" spans="1:7" ht="15" customHeight="1" x14ac:dyDescent="0.25">
      <c r="A98" s="113"/>
      <c r="B98" s="151" t="s">
        <v>1266</v>
      </c>
      <c r="C98" s="113" t="s">
        <v>495</v>
      </c>
      <c r="D98" s="113" t="s">
        <v>496</v>
      </c>
      <c r="E98" s="120"/>
      <c r="F98" s="115" t="s">
        <v>464</v>
      </c>
      <c r="G98" s="115"/>
    </row>
    <row r="99" spans="1:7" x14ac:dyDescent="0.25">
      <c r="A99" s="102" t="s">
        <v>588</v>
      </c>
      <c r="B99" s="123" t="s">
        <v>1625</v>
      </c>
      <c r="C99" s="137">
        <v>0.10968003279864419</v>
      </c>
      <c r="D99" s="137">
        <v>0</v>
      </c>
      <c r="E99" s="137"/>
      <c r="F99" s="137">
        <f>C99+D99</f>
        <v>0.10968003279864419</v>
      </c>
      <c r="G99" s="102"/>
    </row>
    <row r="100" spans="1:7" x14ac:dyDescent="0.25">
      <c r="A100" s="102" t="s">
        <v>589</v>
      </c>
      <c r="B100" s="123" t="s">
        <v>1573</v>
      </c>
      <c r="C100" s="137">
        <v>0.16391925153754311</v>
      </c>
      <c r="D100" s="137">
        <v>0</v>
      </c>
      <c r="E100" s="137"/>
      <c r="F100" s="137">
        <f t="shared" ref="F100:F108" si="1">C100+D100</f>
        <v>0.16391925153754311</v>
      </c>
      <c r="G100" s="102"/>
    </row>
    <row r="101" spans="1:7" x14ac:dyDescent="0.25">
      <c r="A101" s="102" t="s">
        <v>590</v>
      </c>
      <c r="B101" s="123" t="s">
        <v>1626</v>
      </c>
      <c r="C101" s="137">
        <v>1.5948439839192495E-2</v>
      </c>
      <c r="D101" s="137">
        <v>0</v>
      </c>
      <c r="E101" s="137"/>
      <c r="F101" s="137">
        <f t="shared" si="1"/>
        <v>1.5948439839192495E-2</v>
      </c>
      <c r="G101" s="102"/>
    </row>
    <row r="102" spans="1:7" x14ac:dyDescent="0.25">
      <c r="A102" s="102" t="s">
        <v>591</v>
      </c>
      <c r="B102" s="123" t="s">
        <v>1627</v>
      </c>
      <c r="C102" s="137">
        <v>8.8808641685443421E-3</v>
      </c>
      <c r="D102" s="137">
        <v>0</v>
      </c>
      <c r="E102" s="137"/>
      <c r="F102" s="137">
        <f t="shared" si="1"/>
        <v>8.8808641685443421E-3</v>
      </c>
      <c r="G102" s="102"/>
    </row>
    <row r="103" spans="1:7" x14ac:dyDescent="0.25">
      <c r="A103" s="102" t="s">
        <v>592</v>
      </c>
      <c r="B103" s="123" t="s">
        <v>1628</v>
      </c>
      <c r="C103" s="137">
        <v>1.5992855253787918E-2</v>
      </c>
      <c r="D103" s="137">
        <v>0</v>
      </c>
      <c r="E103" s="137"/>
      <c r="F103" s="137">
        <f t="shared" si="1"/>
        <v>1.5992855253787918E-2</v>
      </c>
      <c r="G103" s="102"/>
    </row>
    <row r="104" spans="1:7" x14ac:dyDescent="0.25">
      <c r="A104" s="102" t="s">
        <v>593</v>
      </c>
      <c r="B104" s="123" t="s">
        <v>1629</v>
      </c>
      <c r="C104" s="137">
        <v>1.8659085861706285E-2</v>
      </c>
      <c r="D104" s="137">
        <v>0</v>
      </c>
      <c r="E104" s="137"/>
      <c r="F104" s="137">
        <f t="shared" si="1"/>
        <v>1.8659085861706285E-2</v>
      </c>
      <c r="G104" s="102"/>
    </row>
    <row r="105" spans="1:7" x14ac:dyDescent="0.25">
      <c r="A105" s="102" t="s">
        <v>594</v>
      </c>
      <c r="B105" s="123" t="s">
        <v>1575</v>
      </c>
      <c r="C105" s="137">
        <v>0.57760796661219149</v>
      </c>
      <c r="D105" s="137">
        <v>0</v>
      </c>
      <c r="E105" s="137"/>
      <c r="F105" s="137">
        <f t="shared" si="1"/>
        <v>0.57760796661219149</v>
      </c>
      <c r="G105" s="102"/>
    </row>
    <row r="106" spans="1:7" x14ac:dyDescent="0.25">
      <c r="A106" s="102" t="s">
        <v>595</v>
      </c>
      <c r="B106" s="123" t="s">
        <v>1630</v>
      </c>
      <c r="C106" s="137">
        <v>3.7375240910683919E-3</v>
      </c>
      <c r="D106" s="137">
        <v>0</v>
      </c>
      <c r="E106" s="137"/>
      <c r="F106" s="137">
        <f t="shared" si="1"/>
        <v>3.7375240910683919E-3</v>
      </c>
      <c r="G106" s="102"/>
    </row>
    <row r="107" spans="1:7" x14ac:dyDescent="0.25">
      <c r="A107" s="102" t="s">
        <v>596</v>
      </c>
      <c r="B107" s="123" t="s">
        <v>1576</v>
      </c>
      <c r="C107" s="137">
        <v>6.7412387323006626E-2</v>
      </c>
      <c r="D107" s="137">
        <v>0</v>
      </c>
      <c r="E107" s="137"/>
      <c r="F107" s="137">
        <f t="shared" si="1"/>
        <v>6.7412387323006626E-2</v>
      </c>
      <c r="G107" s="102"/>
    </row>
    <row r="108" spans="1:7" x14ac:dyDescent="0.25">
      <c r="A108" s="102" t="s">
        <v>597</v>
      </c>
      <c r="B108" s="123" t="s">
        <v>1631</v>
      </c>
      <c r="C108" s="137">
        <v>1.8161592514315223E-2</v>
      </c>
      <c r="D108" s="137">
        <v>0</v>
      </c>
      <c r="E108" s="137"/>
      <c r="F108" s="137">
        <f t="shared" si="1"/>
        <v>1.8161592514315223E-2</v>
      </c>
      <c r="G108" s="102"/>
    </row>
    <row r="109" spans="1:7" x14ac:dyDescent="0.25">
      <c r="A109" s="102" t="s">
        <v>598</v>
      </c>
      <c r="B109" s="123"/>
      <c r="C109" s="137"/>
      <c r="D109" s="137"/>
      <c r="E109" s="137"/>
      <c r="F109" s="137"/>
      <c r="G109" s="102"/>
    </row>
    <row r="110" spans="1:7" x14ac:dyDescent="0.25">
      <c r="A110" s="102" t="s">
        <v>599</v>
      </c>
      <c r="B110" s="123"/>
      <c r="C110" s="137"/>
      <c r="D110" s="137"/>
      <c r="E110" s="137"/>
      <c r="F110" s="137"/>
      <c r="G110" s="102"/>
    </row>
    <row r="111" spans="1:7" x14ac:dyDescent="0.25">
      <c r="A111" s="102" t="s">
        <v>600</v>
      </c>
      <c r="B111" s="123"/>
      <c r="C111" s="137"/>
      <c r="D111" s="137"/>
      <c r="E111" s="137"/>
      <c r="F111" s="137"/>
      <c r="G111" s="102"/>
    </row>
    <row r="112" spans="1:7" x14ac:dyDescent="0.25">
      <c r="A112" s="102" t="s">
        <v>601</v>
      </c>
      <c r="B112" s="123"/>
      <c r="C112" s="137"/>
      <c r="D112" s="137"/>
      <c r="E112" s="137"/>
      <c r="F112" s="137"/>
      <c r="G112" s="102"/>
    </row>
    <row r="113" spans="1:7" x14ac:dyDescent="0.25">
      <c r="A113" s="102" t="s">
        <v>602</v>
      </c>
      <c r="B113" s="123"/>
      <c r="C113" s="137"/>
      <c r="D113" s="137"/>
      <c r="E113" s="137"/>
      <c r="F113" s="137"/>
      <c r="G113" s="102"/>
    </row>
    <row r="114" spans="1:7" x14ac:dyDescent="0.25">
      <c r="A114" s="102" t="s">
        <v>603</v>
      </c>
      <c r="B114" s="123"/>
      <c r="C114" s="137"/>
      <c r="D114" s="137"/>
      <c r="E114" s="137"/>
      <c r="F114" s="137"/>
      <c r="G114" s="102"/>
    </row>
    <row r="115" spans="1:7" x14ac:dyDescent="0.25">
      <c r="A115" s="102" t="s">
        <v>604</v>
      </c>
      <c r="B115" s="123"/>
      <c r="C115" s="137"/>
      <c r="D115" s="137"/>
      <c r="E115" s="137"/>
      <c r="F115" s="137"/>
      <c r="G115" s="102"/>
    </row>
    <row r="116" spans="1:7" x14ac:dyDescent="0.25">
      <c r="A116" s="102" t="s">
        <v>605</v>
      </c>
      <c r="B116" s="123"/>
      <c r="C116" s="137"/>
      <c r="D116" s="137"/>
      <c r="E116" s="137"/>
      <c r="F116" s="137"/>
      <c r="G116" s="102"/>
    </row>
    <row r="117" spans="1:7" x14ac:dyDescent="0.25">
      <c r="A117" s="102" t="s">
        <v>606</v>
      </c>
      <c r="B117" s="123"/>
      <c r="C117" s="137"/>
      <c r="D117" s="137"/>
      <c r="E117" s="137"/>
      <c r="F117" s="137"/>
      <c r="G117" s="102"/>
    </row>
    <row r="118" spans="1:7" x14ac:dyDescent="0.25">
      <c r="A118" s="102" t="s">
        <v>607</v>
      </c>
      <c r="B118" s="123"/>
      <c r="C118" s="137"/>
      <c r="D118" s="137"/>
      <c r="E118" s="137"/>
      <c r="F118" s="137"/>
      <c r="G118" s="102"/>
    </row>
    <row r="119" spans="1:7" x14ac:dyDescent="0.25">
      <c r="A119" s="102" t="s">
        <v>608</v>
      </c>
      <c r="B119" s="123"/>
      <c r="C119" s="137"/>
      <c r="D119" s="137"/>
      <c r="E119" s="137"/>
      <c r="F119" s="137"/>
      <c r="G119" s="102"/>
    </row>
    <row r="120" spans="1:7" x14ac:dyDescent="0.25">
      <c r="A120" s="102" t="s">
        <v>609</v>
      </c>
      <c r="B120" s="123"/>
      <c r="C120" s="137"/>
      <c r="D120" s="137"/>
      <c r="E120" s="137"/>
      <c r="F120" s="137"/>
      <c r="G120" s="102"/>
    </row>
    <row r="121" spans="1:7" x14ac:dyDescent="0.25">
      <c r="A121" s="102" t="s">
        <v>610</v>
      </c>
      <c r="B121" s="123"/>
      <c r="C121" s="137"/>
      <c r="D121" s="137"/>
      <c r="E121" s="137"/>
      <c r="F121" s="137"/>
      <c r="G121" s="102"/>
    </row>
    <row r="122" spans="1:7" x14ac:dyDescent="0.25">
      <c r="A122" s="102" t="s">
        <v>611</v>
      </c>
      <c r="B122" s="123"/>
      <c r="C122" s="137"/>
      <c r="D122" s="137"/>
      <c r="E122" s="137"/>
      <c r="F122" s="137"/>
      <c r="G122" s="102"/>
    </row>
    <row r="123" spans="1:7" x14ac:dyDescent="0.25">
      <c r="A123" s="102" t="s">
        <v>612</v>
      </c>
      <c r="B123" s="123"/>
      <c r="C123" s="137"/>
      <c r="D123" s="137"/>
      <c r="E123" s="137"/>
      <c r="F123" s="137"/>
      <c r="G123" s="102"/>
    </row>
    <row r="124" spans="1:7" x14ac:dyDescent="0.25">
      <c r="A124" s="102" t="s">
        <v>613</v>
      </c>
      <c r="B124" s="123"/>
      <c r="C124" s="137"/>
      <c r="D124" s="137"/>
      <c r="E124" s="137"/>
      <c r="F124" s="137"/>
      <c r="G124" s="102"/>
    </row>
    <row r="125" spans="1:7" x14ac:dyDescent="0.25">
      <c r="A125" s="102" t="s">
        <v>614</v>
      </c>
      <c r="B125" s="123"/>
      <c r="C125" s="137"/>
      <c r="D125" s="137"/>
      <c r="E125" s="137"/>
      <c r="F125" s="137"/>
      <c r="G125" s="102"/>
    </row>
    <row r="126" spans="1:7" x14ac:dyDescent="0.25">
      <c r="A126" s="102" t="s">
        <v>615</v>
      </c>
      <c r="B126" s="123"/>
      <c r="C126" s="137"/>
      <c r="D126" s="137"/>
      <c r="E126" s="137"/>
      <c r="F126" s="137"/>
      <c r="G126" s="102"/>
    </row>
    <row r="127" spans="1:7" x14ac:dyDescent="0.25">
      <c r="A127" s="102" t="s">
        <v>616</v>
      </c>
      <c r="B127" s="123"/>
      <c r="C127" s="137"/>
      <c r="D127" s="137"/>
      <c r="E127" s="137"/>
      <c r="F127" s="137"/>
      <c r="G127" s="102"/>
    </row>
    <row r="128" spans="1:7" x14ac:dyDescent="0.25">
      <c r="A128" s="102" t="s">
        <v>617</v>
      </c>
      <c r="B128" s="123"/>
      <c r="C128" s="137"/>
      <c r="D128" s="137"/>
      <c r="E128" s="137"/>
      <c r="F128" s="137"/>
      <c r="G128" s="102"/>
    </row>
    <row r="129" spans="1:7" x14ac:dyDescent="0.25">
      <c r="A129" s="102" t="s">
        <v>618</v>
      </c>
      <c r="B129" s="123"/>
      <c r="C129" s="137"/>
      <c r="D129" s="137"/>
      <c r="E129" s="137"/>
      <c r="F129" s="137"/>
      <c r="G129" s="102"/>
    </row>
    <row r="130" spans="1:7" x14ac:dyDescent="0.25">
      <c r="A130" s="102" t="s">
        <v>1228</v>
      </c>
      <c r="B130" s="123"/>
      <c r="C130" s="137"/>
      <c r="D130" s="137"/>
      <c r="E130" s="137"/>
      <c r="F130" s="137"/>
      <c r="G130" s="102"/>
    </row>
    <row r="131" spans="1:7" x14ac:dyDescent="0.25">
      <c r="A131" s="102" t="s">
        <v>1229</v>
      </c>
      <c r="B131" s="123"/>
      <c r="C131" s="137"/>
      <c r="D131" s="137"/>
      <c r="E131" s="137"/>
      <c r="F131" s="137"/>
      <c r="G131" s="102"/>
    </row>
    <row r="132" spans="1:7" x14ac:dyDescent="0.25">
      <c r="A132" s="102" t="s">
        <v>1230</v>
      </c>
      <c r="B132" s="123"/>
      <c r="C132" s="137"/>
      <c r="D132" s="137"/>
      <c r="E132" s="137"/>
      <c r="F132" s="137"/>
      <c r="G132" s="102"/>
    </row>
    <row r="133" spans="1:7" x14ac:dyDescent="0.25">
      <c r="A133" s="102" t="s">
        <v>1231</v>
      </c>
      <c r="B133" s="123"/>
      <c r="C133" s="137"/>
      <c r="D133" s="137"/>
      <c r="E133" s="137"/>
      <c r="F133" s="137"/>
      <c r="G133" s="102"/>
    </row>
    <row r="134" spans="1:7" x14ac:dyDescent="0.25">
      <c r="A134" s="102" t="s">
        <v>1232</v>
      </c>
      <c r="B134" s="123"/>
      <c r="C134" s="137"/>
      <c r="D134" s="137"/>
      <c r="E134" s="137"/>
      <c r="F134" s="137"/>
      <c r="G134" s="102"/>
    </row>
    <row r="135" spans="1:7" x14ac:dyDescent="0.25">
      <c r="A135" s="102" t="s">
        <v>1233</v>
      </c>
      <c r="B135" s="123"/>
      <c r="C135" s="137"/>
      <c r="D135" s="137"/>
      <c r="E135" s="137"/>
      <c r="F135" s="137"/>
      <c r="G135" s="102"/>
    </row>
    <row r="136" spans="1:7" x14ac:dyDescent="0.25">
      <c r="A136" s="102" t="s">
        <v>1234</v>
      </c>
      <c r="B136" s="123"/>
      <c r="C136" s="137"/>
      <c r="D136" s="137"/>
      <c r="E136" s="137"/>
      <c r="F136" s="137"/>
      <c r="G136" s="102"/>
    </row>
    <row r="137" spans="1:7" x14ac:dyDescent="0.25">
      <c r="A137" s="102" t="s">
        <v>1235</v>
      </c>
      <c r="B137" s="123"/>
      <c r="C137" s="137"/>
      <c r="D137" s="137"/>
      <c r="E137" s="137"/>
      <c r="F137" s="137"/>
      <c r="G137" s="102"/>
    </row>
    <row r="138" spans="1:7" x14ac:dyDescent="0.25">
      <c r="A138" s="102" t="s">
        <v>1236</v>
      </c>
      <c r="B138" s="123"/>
      <c r="C138" s="137"/>
      <c r="D138" s="137"/>
      <c r="E138" s="137"/>
      <c r="F138" s="137"/>
      <c r="G138" s="102"/>
    </row>
    <row r="139" spans="1:7" x14ac:dyDescent="0.25">
      <c r="A139" s="102" t="s">
        <v>1237</v>
      </c>
      <c r="B139" s="123"/>
      <c r="C139" s="137"/>
      <c r="D139" s="137"/>
      <c r="E139" s="137"/>
      <c r="F139" s="137"/>
      <c r="G139" s="102"/>
    </row>
    <row r="140" spans="1:7" x14ac:dyDescent="0.25">
      <c r="A140" s="102" t="s">
        <v>1238</v>
      </c>
      <c r="B140" s="123"/>
      <c r="C140" s="137"/>
      <c r="D140" s="137"/>
      <c r="E140" s="137"/>
      <c r="F140" s="137"/>
      <c r="G140" s="102"/>
    </row>
    <row r="141" spans="1:7" x14ac:dyDescent="0.25">
      <c r="A141" s="102" t="s">
        <v>1239</v>
      </c>
      <c r="B141" s="123"/>
      <c r="C141" s="137"/>
      <c r="D141" s="137"/>
      <c r="E141" s="137"/>
      <c r="F141" s="137"/>
      <c r="G141" s="102"/>
    </row>
    <row r="142" spans="1:7" x14ac:dyDescent="0.25">
      <c r="A142" s="102" t="s">
        <v>1240</v>
      </c>
      <c r="B142" s="123"/>
      <c r="C142" s="137"/>
      <c r="D142" s="137"/>
      <c r="E142" s="137"/>
      <c r="F142" s="137"/>
      <c r="G142" s="102"/>
    </row>
    <row r="143" spans="1:7" x14ac:dyDescent="0.25">
      <c r="A143" s="102" t="s">
        <v>1241</v>
      </c>
      <c r="B143" s="123"/>
      <c r="C143" s="137"/>
      <c r="D143" s="137"/>
      <c r="E143" s="137"/>
      <c r="F143" s="137"/>
      <c r="G143" s="102"/>
    </row>
    <row r="144" spans="1:7" x14ac:dyDescent="0.25">
      <c r="A144" s="102" t="s">
        <v>1242</v>
      </c>
      <c r="B144" s="123"/>
      <c r="C144" s="137"/>
      <c r="D144" s="137"/>
      <c r="E144" s="137"/>
      <c r="F144" s="137"/>
      <c r="G144" s="102"/>
    </row>
    <row r="145" spans="1:7" x14ac:dyDescent="0.25">
      <c r="A145" s="102" t="s">
        <v>1243</v>
      </c>
      <c r="B145" s="123"/>
      <c r="C145" s="137"/>
      <c r="D145" s="137"/>
      <c r="E145" s="137"/>
      <c r="F145" s="137"/>
      <c r="G145" s="102"/>
    </row>
    <row r="146" spans="1:7" x14ac:dyDescent="0.25">
      <c r="A146" s="102" t="s">
        <v>1244</v>
      </c>
      <c r="B146" s="123"/>
      <c r="C146" s="137"/>
      <c r="D146" s="137"/>
      <c r="E146" s="137"/>
      <c r="F146" s="137"/>
      <c r="G146" s="102"/>
    </row>
    <row r="147" spans="1:7" x14ac:dyDescent="0.25">
      <c r="A147" s="102" t="s">
        <v>1245</v>
      </c>
      <c r="B147" s="123"/>
      <c r="C147" s="137"/>
      <c r="D147" s="137"/>
      <c r="E147" s="137"/>
      <c r="F147" s="137"/>
      <c r="G147" s="102"/>
    </row>
    <row r="148" spans="1:7" x14ac:dyDescent="0.25">
      <c r="A148" s="102" t="s">
        <v>1246</v>
      </c>
      <c r="B148" s="123"/>
      <c r="C148" s="137"/>
      <c r="D148" s="137"/>
      <c r="E148" s="137"/>
      <c r="F148" s="137"/>
      <c r="G148" s="102"/>
    </row>
    <row r="149" spans="1:7" ht="15" customHeight="1" x14ac:dyDescent="0.25">
      <c r="A149" s="113"/>
      <c r="B149" s="114" t="s">
        <v>619</v>
      </c>
      <c r="C149" s="113" t="s">
        <v>495</v>
      </c>
      <c r="D149" s="113" t="s">
        <v>496</v>
      </c>
      <c r="E149" s="120"/>
      <c r="F149" s="115" t="s">
        <v>464</v>
      </c>
      <c r="G149" s="115"/>
    </row>
    <row r="150" spans="1:7" x14ac:dyDescent="0.25">
      <c r="A150" s="102" t="s">
        <v>620</v>
      </c>
      <c r="B150" s="102" t="s">
        <v>621</v>
      </c>
      <c r="C150" s="137">
        <f>'D. Nat Trans Templ'!F384</f>
        <v>0.81932771428725426</v>
      </c>
      <c r="D150" s="137">
        <v>0</v>
      </c>
      <c r="E150" s="137"/>
      <c r="F150" s="137">
        <f>C150+D150</f>
        <v>0.81932771428725426</v>
      </c>
    </row>
    <row r="151" spans="1:7" x14ac:dyDescent="0.25">
      <c r="A151" s="102" t="s">
        <v>622</v>
      </c>
      <c r="B151" s="102" t="s">
        <v>623</v>
      </c>
      <c r="C151" s="137">
        <f>'D. Nat Trans Templ'!F385</f>
        <v>0.18067228571274566</v>
      </c>
      <c r="D151" s="137">
        <v>0</v>
      </c>
      <c r="E151" s="137"/>
      <c r="F151" s="137">
        <f t="shared" ref="F151:F152" si="2">C151+D151</f>
        <v>0.18067228571274566</v>
      </c>
    </row>
    <row r="152" spans="1:7" x14ac:dyDescent="0.25">
      <c r="A152" s="102" t="s">
        <v>624</v>
      </c>
      <c r="B152" s="102" t="s">
        <v>92</v>
      </c>
      <c r="C152" s="137">
        <v>0</v>
      </c>
      <c r="D152" s="137">
        <v>0</v>
      </c>
      <c r="E152" s="137"/>
      <c r="F152" s="137">
        <f t="shared" si="2"/>
        <v>0</v>
      </c>
    </row>
    <row r="153" spans="1:7" outlineLevel="1" x14ac:dyDescent="0.25">
      <c r="A153" s="102" t="s">
        <v>625</v>
      </c>
      <c r="C153" s="137"/>
      <c r="D153" s="137"/>
      <c r="E153" s="138"/>
      <c r="F153" s="137"/>
    </row>
    <row r="154" spans="1:7" outlineLevel="1" x14ac:dyDescent="0.25">
      <c r="A154" s="102" t="s">
        <v>626</v>
      </c>
      <c r="C154" s="137"/>
      <c r="D154" s="137"/>
      <c r="E154" s="138"/>
      <c r="F154" s="137"/>
    </row>
    <row r="155" spans="1:7" outlineLevel="1" x14ac:dyDescent="0.25">
      <c r="A155" s="102" t="s">
        <v>627</v>
      </c>
      <c r="C155" s="137"/>
      <c r="D155" s="137"/>
      <c r="E155" s="138"/>
      <c r="F155" s="137"/>
    </row>
    <row r="156" spans="1:7" outlineLevel="1" x14ac:dyDescent="0.25">
      <c r="A156" s="102" t="s">
        <v>628</v>
      </c>
      <c r="C156" s="137"/>
      <c r="D156" s="137"/>
      <c r="E156" s="138"/>
      <c r="F156" s="137"/>
    </row>
    <row r="157" spans="1:7" outlineLevel="1" x14ac:dyDescent="0.25">
      <c r="A157" s="102" t="s">
        <v>629</v>
      </c>
      <c r="C157" s="137"/>
      <c r="D157" s="137"/>
      <c r="E157" s="138"/>
      <c r="F157" s="137"/>
    </row>
    <row r="158" spans="1:7" outlineLevel="1" x14ac:dyDescent="0.25">
      <c r="A158" s="102" t="s">
        <v>630</v>
      </c>
      <c r="C158" s="137"/>
      <c r="D158" s="137"/>
      <c r="E158" s="138"/>
      <c r="F158" s="137"/>
    </row>
    <row r="159" spans="1:7" ht="15" customHeight="1" x14ac:dyDescent="0.25">
      <c r="A159" s="113"/>
      <c r="B159" s="114" t="s">
        <v>631</v>
      </c>
      <c r="C159" s="113" t="s">
        <v>495</v>
      </c>
      <c r="D159" s="113" t="s">
        <v>496</v>
      </c>
      <c r="E159" s="120"/>
      <c r="F159" s="115" t="s">
        <v>464</v>
      </c>
      <c r="G159" s="115"/>
    </row>
    <row r="160" spans="1:7" x14ac:dyDescent="0.25">
      <c r="A160" s="102" t="s">
        <v>632</v>
      </c>
      <c r="B160" s="102" t="s">
        <v>633</v>
      </c>
      <c r="C160" s="137">
        <v>0</v>
      </c>
      <c r="D160" s="137">
        <v>0</v>
      </c>
      <c r="E160" s="137"/>
      <c r="F160" s="137">
        <f>C160+D160</f>
        <v>0</v>
      </c>
    </row>
    <row r="161" spans="1:7" x14ac:dyDescent="0.25">
      <c r="A161" s="102" t="s">
        <v>634</v>
      </c>
      <c r="B161" s="102" t="s">
        <v>635</v>
      </c>
      <c r="C161" s="137">
        <v>1</v>
      </c>
      <c r="D161" s="137">
        <v>0</v>
      </c>
      <c r="E161" s="137"/>
      <c r="F161" s="137">
        <f t="shared" ref="F161:F162" si="3">C161+D161</f>
        <v>1</v>
      </c>
    </row>
    <row r="162" spans="1:7" x14ac:dyDescent="0.25">
      <c r="A162" s="102" t="s">
        <v>636</v>
      </c>
      <c r="B162" s="102" t="s">
        <v>92</v>
      </c>
      <c r="C162" s="137">
        <v>0</v>
      </c>
      <c r="D162" s="137">
        <v>0</v>
      </c>
      <c r="E162" s="137"/>
      <c r="F162" s="137">
        <f t="shared" si="3"/>
        <v>0</v>
      </c>
    </row>
    <row r="163" spans="1:7" outlineLevel="1" x14ac:dyDescent="0.25">
      <c r="A163" s="102" t="s">
        <v>637</v>
      </c>
      <c r="E163" s="97"/>
    </row>
    <row r="164" spans="1:7" outlineLevel="1" x14ac:dyDescent="0.25">
      <c r="A164" s="102" t="s">
        <v>638</v>
      </c>
      <c r="E164" s="97"/>
    </row>
    <row r="165" spans="1:7" outlineLevel="1" x14ac:dyDescent="0.25">
      <c r="A165" s="102" t="s">
        <v>639</v>
      </c>
      <c r="E165" s="97"/>
    </row>
    <row r="166" spans="1:7" outlineLevel="1" x14ac:dyDescent="0.25">
      <c r="A166" s="102" t="s">
        <v>640</v>
      </c>
      <c r="E166" s="97"/>
    </row>
    <row r="167" spans="1:7" outlineLevel="1" x14ac:dyDescent="0.25">
      <c r="A167" s="102" t="s">
        <v>641</v>
      </c>
      <c r="E167" s="97"/>
    </row>
    <row r="168" spans="1:7" outlineLevel="1" x14ac:dyDescent="0.25">
      <c r="A168" s="102" t="s">
        <v>642</v>
      </c>
      <c r="E168" s="97"/>
    </row>
    <row r="169" spans="1:7" ht="15" customHeight="1" x14ac:dyDescent="0.25">
      <c r="A169" s="113"/>
      <c r="B169" s="114" t="s">
        <v>643</v>
      </c>
      <c r="C169" s="113" t="s">
        <v>495</v>
      </c>
      <c r="D169" s="113" t="s">
        <v>496</v>
      </c>
      <c r="E169" s="120"/>
      <c r="F169" s="115" t="s">
        <v>464</v>
      </c>
      <c r="G169" s="115"/>
    </row>
    <row r="170" spans="1:7" x14ac:dyDescent="0.25">
      <c r="A170" s="102" t="s">
        <v>644</v>
      </c>
      <c r="B170" s="124" t="s">
        <v>645</v>
      </c>
      <c r="C170" s="137">
        <v>0.10091039964686593</v>
      </c>
      <c r="D170" s="137">
        <v>0</v>
      </c>
      <c r="E170" s="137"/>
      <c r="F170" s="137">
        <f>C170+D170</f>
        <v>0.10091039964686593</v>
      </c>
    </row>
    <row r="171" spans="1:7" x14ac:dyDescent="0.25">
      <c r="A171" s="102" t="s">
        <v>646</v>
      </c>
      <c r="B171" s="124" t="s">
        <v>647</v>
      </c>
      <c r="C171" s="137">
        <v>0.14410216417575719</v>
      </c>
      <c r="D171" s="137">
        <v>0</v>
      </c>
      <c r="E171" s="137"/>
      <c r="F171" s="137">
        <f t="shared" ref="F171:F174" si="4">C171+D171</f>
        <v>0.14410216417575719</v>
      </c>
    </row>
    <row r="172" spans="1:7" x14ac:dyDescent="0.25">
      <c r="A172" s="102" t="s">
        <v>648</v>
      </c>
      <c r="B172" s="124" t="s">
        <v>649</v>
      </c>
      <c r="C172" s="137">
        <v>0.26131489359044485</v>
      </c>
      <c r="D172" s="137">
        <v>0</v>
      </c>
      <c r="E172" s="137"/>
      <c r="F172" s="137">
        <f t="shared" si="4"/>
        <v>0.26131489359044485</v>
      </c>
    </row>
    <row r="173" spans="1:7" x14ac:dyDescent="0.25">
      <c r="A173" s="102" t="s">
        <v>650</v>
      </c>
      <c r="B173" s="124" t="s">
        <v>651</v>
      </c>
      <c r="C173" s="137">
        <v>0.36317116962415402</v>
      </c>
      <c r="D173" s="137">
        <v>0</v>
      </c>
      <c r="E173" s="137"/>
      <c r="F173" s="137">
        <f t="shared" si="4"/>
        <v>0.36317116962415402</v>
      </c>
    </row>
    <row r="174" spans="1:7" x14ac:dyDescent="0.25">
      <c r="A174" s="102" t="s">
        <v>652</v>
      </c>
      <c r="B174" s="124" t="s">
        <v>653</v>
      </c>
      <c r="C174" s="137">
        <v>0.13050137296277811</v>
      </c>
      <c r="D174" s="137">
        <v>0</v>
      </c>
      <c r="E174" s="137"/>
      <c r="F174" s="137">
        <f t="shared" si="4"/>
        <v>0.13050137296277811</v>
      </c>
    </row>
    <row r="175" spans="1:7" outlineLevel="1" x14ac:dyDescent="0.25">
      <c r="A175" s="102" t="s">
        <v>654</v>
      </c>
      <c r="B175" s="121"/>
      <c r="C175" s="137"/>
      <c r="D175" s="137"/>
      <c r="E175" s="137"/>
      <c r="F175" s="137"/>
    </row>
    <row r="176" spans="1:7" outlineLevel="1" x14ac:dyDescent="0.25">
      <c r="A176" s="102" t="s">
        <v>655</v>
      </c>
      <c r="B176" s="121"/>
      <c r="C176" s="137"/>
      <c r="D176" s="137"/>
      <c r="E176" s="137"/>
      <c r="F176" s="137"/>
    </row>
    <row r="177" spans="1:7" outlineLevel="1" x14ac:dyDescent="0.25">
      <c r="A177" s="102" t="s">
        <v>656</v>
      </c>
      <c r="B177" s="124"/>
      <c r="C177" s="137"/>
      <c r="D177" s="137"/>
      <c r="E177" s="137"/>
      <c r="F177" s="137"/>
    </row>
    <row r="178" spans="1:7" outlineLevel="1" x14ac:dyDescent="0.25">
      <c r="A178" s="102" t="s">
        <v>657</v>
      </c>
      <c r="B178" s="124"/>
      <c r="C178" s="137"/>
      <c r="D178" s="137"/>
      <c r="E178" s="137"/>
      <c r="F178" s="137"/>
    </row>
    <row r="179" spans="1:7" ht="15" customHeight="1" x14ac:dyDescent="0.25">
      <c r="A179" s="113"/>
      <c r="B179" s="114" t="s">
        <v>658</v>
      </c>
      <c r="C179" s="113" t="s">
        <v>495</v>
      </c>
      <c r="D179" s="113" t="s">
        <v>496</v>
      </c>
      <c r="E179" s="120"/>
      <c r="F179" s="115" t="s">
        <v>464</v>
      </c>
      <c r="G179" s="115"/>
    </row>
    <row r="180" spans="1:7" x14ac:dyDescent="0.25">
      <c r="A180" s="102" t="s">
        <v>659</v>
      </c>
      <c r="B180" s="102" t="s">
        <v>660</v>
      </c>
      <c r="C180" s="137">
        <f>'D. Nat Trans Templ'!I494/'D. Nat Trans Templ'!I495</f>
        <v>4.4684566519047754E-4</v>
      </c>
      <c r="D180" s="137">
        <v>0</v>
      </c>
      <c r="E180" s="138"/>
      <c r="F180" s="137">
        <f>C180+D180</f>
        <v>4.4684566519047754E-4</v>
      </c>
    </row>
    <row r="181" spans="1:7" outlineLevel="1" x14ac:dyDescent="0.25">
      <c r="A181" s="102" t="s">
        <v>661</v>
      </c>
      <c r="B181" s="125"/>
      <c r="C181" s="137"/>
      <c r="D181" s="137"/>
      <c r="E181" s="138"/>
      <c r="F181" s="137"/>
    </row>
    <row r="182" spans="1:7" outlineLevel="1" x14ac:dyDescent="0.25">
      <c r="A182" s="102" t="s">
        <v>662</v>
      </c>
      <c r="B182" s="125"/>
      <c r="C182" s="137"/>
      <c r="D182" s="137"/>
      <c r="E182" s="138"/>
      <c r="F182" s="137"/>
    </row>
    <row r="183" spans="1:7" outlineLevel="1" x14ac:dyDescent="0.25">
      <c r="A183" s="102" t="s">
        <v>663</v>
      </c>
      <c r="B183" s="125"/>
      <c r="C183" s="137"/>
      <c r="D183" s="137"/>
      <c r="E183" s="138"/>
      <c r="F183" s="137"/>
    </row>
    <row r="184" spans="1:7" outlineLevel="1" x14ac:dyDescent="0.25">
      <c r="A184" s="102" t="s">
        <v>664</v>
      </c>
      <c r="B184" s="125"/>
      <c r="C184" s="137"/>
      <c r="D184" s="137"/>
      <c r="E184" s="138"/>
      <c r="F184" s="137"/>
    </row>
    <row r="185" spans="1:7" ht="18.75" x14ac:dyDescent="0.25">
      <c r="A185" s="126"/>
      <c r="B185" s="127" t="s">
        <v>461</v>
      </c>
      <c r="C185" s="126"/>
      <c r="D185" s="126"/>
      <c r="E185" s="126"/>
      <c r="F185" s="128"/>
      <c r="G185" s="128"/>
    </row>
    <row r="186" spans="1:7" ht="15" customHeight="1" x14ac:dyDescent="0.25">
      <c r="A186" s="113"/>
      <c r="B186" s="114" t="s">
        <v>665</v>
      </c>
      <c r="C186" s="113" t="s">
        <v>666</v>
      </c>
      <c r="D186" s="113" t="s">
        <v>667</v>
      </c>
      <c r="E186" s="120"/>
      <c r="F186" s="113" t="s">
        <v>495</v>
      </c>
      <c r="G186" s="113" t="s">
        <v>668</v>
      </c>
    </row>
    <row r="187" spans="1:7" x14ac:dyDescent="0.25">
      <c r="A187" s="102" t="s">
        <v>669</v>
      </c>
      <c r="B187" s="123" t="s">
        <v>670</v>
      </c>
      <c r="C187" s="332">
        <f>'D. Nat Trans Templ'!D232/1000</f>
        <v>267.45989563954498</v>
      </c>
      <c r="D187" s="332">
        <f>'D. Nat Trans Templ'!D229</f>
        <v>125409</v>
      </c>
      <c r="E187" s="129"/>
      <c r="F187" s="130"/>
      <c r="G187" s="130"/>
    </row>
    <row r="188" spans="1:7" x14ac:dyDescent="0.25">
      <c r="A188" s="129"/>
      <c r="B188" s="131"/>
      <c r="C188" s="334"/>
      <c r="D188" s="334"/>
      <c r="E188" s="129"/>
      <c r="F188" s="130"/>
      <c r="G188" s="130"/>
    </row>
    <row r="189" spans="1:7" x14ac:dyDescent="0.25">
      <c r="B189" s="123" t="s">
        <v>671</v>
      </c>
      <c r="C189" s="334"/>
      <c r="D189" s="334"/>
      <c r="E189" s="129"/>
      <c r="F189" s="130"/>
      <c r="G189" s="130"/>
    </row>
    <row r="190" spans="1:7" x14ac:dyDescent="0.25">
      <c r="A190" s="102" t="s">
        <v>672</v>
      </c>
      <c r="B190" s="123" t="s">
        <v>1520</v>
      </c>
      <c r="C190" s="332">
        <f>'D. Nat Trans Templ'!E360/1000000</f>
        <v>1235.1182660400048</v>
      </c>
      <c r="D190" s="332">
        <f>'D. Nat Trans Templ'!C360</f>
        <v>18917</v>
      </c>
      <c r="E190" s="129"/>
      <c r="F190" s="331">
        <f>IF($C$214=0,"",IF(C190="[for completion]","",IF(C190="","",C190/$C$214)))</f>
        <v>3.6823169654234184E-2</v>
      </c>
      <c r="G190" s="331">
        <f>IF($D$214=0,"",IF(D190="[for completion]","",IF(D190="","",D190/$D$214)))</f>
        <v>0.1508424435247869</v>
      </c>
    </row>
    <row r="191" spans="1:7" x14ac:dyDescent="0.25">
      <c r="A191" s="102" t="s">
        <v>673</v>
      </c>
      <c r="B191" s="123" t="s">
        <v>1632</v>
      </c>
      <c r="C191" s="332">
        <f>('D. Nat Trans Templ'!E361+'D. Nat Trans Templ'!E362)/1000000</f>
        <v>5808.6305790500146</v>
      </c>
      <c r="D191" s="332">
        <f>'D. Nat Trans Templ'!C361+'D. Nat Trans Templ'!C362</f>
        <v>38571</v>
      </c>
      <c r="E191" s="129"/>
      <c r="F191" s="331">
        <f t="shared" ref="F191:F213" si="5">IF($C$214=0,"",IF(C191="[for completion]","",IF(C191="","",C191/$C$214)))</f>
        <v>0.17317547246459666</v>
      </c>
      <c r="G191" s="331">
        <f t="shared" ref="G191:G213" si="6">IF($D$214=0,"",IF(D191="[for completion]","",IF(D191="","",D191/$D$214)))</f>
        <v>0.30756165825419229</v>
      </c>
    </row>
    <row r="192" spans="1:7" x14ac:dyDescent="0.25">
      <c r="A192" s="102" t="s">
        <v>674</v>
      </c>
      <c r="B192" s="123" t="s">
        <v>1633</v>
      </c>
      <c r="C192" s="332">
        <f>('D. Nat Trans Templ'!E363+'D. Nat Trans Templ'!E364)/1000000</f>
        <v>7384.4024750200269</v>
      </c>
      <c r="D192" s="332">
        <f>'D. Nat Trans Templ'!C363+'D. Nat Trans Templ'!C364</f>
        <v>29964</v>
      </c>
      <c r="E192" s="129"/>
      <c r="F192" s="331">
        <f t="shared" si="5"/>
        <v>0.22015471117970012</v>
      </c>
      <c r="G192" s="331">
        <f t="shared" si="6"/>
        <v>0.23893022031911584</v>
      </c>
    </row>
    <row r="193" spans="1:7" x14ac:dyDescent="0.25">
      <c r="A193" s="102" t="s">
        <v>675</v>
      </c>
      <c r="B193" s="123" t="s">
        <v>1634</v>
      </c>
      <c r="C193" s="332">
        <f>('D. Nat Trans Templ'!E365+'D. Nat Trans Templ'!E366)/1000000</f>
        <v>5630.6995931299844</v>
      </c>
      <c r="D193" s="332">
        <f>'D. Nat Trans Templ'!C365+'D. Nat Trans Templ'!C366</f>
        <v>16317</v>
      </c>
      <c r="E193" s="129"/>
      <c r="F193" s="331">
        <f t="shared" si="5"/>
        <v>0.16787073116052287</v>
      </c>
      <c r="G193" s="331">
        <f t="shared" si="6"/>
        <v>0.13011027916656701</v>
      </c>
    </row>
    <row r="194" spans="1:7" x14ac:dyDescent="0.25">
      <c r="A194" s="102" t="s">
        <v>676</v>
      </c>
      <c r="B194" s="123" t="s">
        <v>1635</v>
      </c>
      <c r="C194" s="332">
        <f>('D. Nat Trans Templ'!E367+'D. Nat Trans Templ'!E368)/1000000</f>
        <v>4029.4271767499936</v>
      </c>
      <c r="D194" s="332">
        <f>'D. Nat Trans Templ'!C367+'D. Nat Trans Templ'!C368</f>
        <v>9040</v>
      </c>
      <c r="E194" s="129"/>
      <c r="F194" s="331">
        <f t="shared" si="5"/>
        <v>0.12013123327417544</v>
      </c>
      <c r="G194" s="331">
        <f t="shared" si="6"/>
        <v>7.2084140691656903E-2</v>
      </c>
    </row>
    <row r="195" spans="1:7" x14ac:dyDescent="0.25">
      <c r="A195" s="102" t="s">
        <v>677</v>
      </c>
      <c r="B195" s="123" t="s">
        <v>1636</v>
      </c>
      <c r="C195" s="332">
        <f>('D. Nat Trans Templ'!E369+'D. Nat Trans Templ'!E370)/1000000</f>
        <v>2705.2618853099975</v>
      </c>
      <c r="D195" s="332">
        <f>'D. Nat Trans Templ'!C369+'D. Nat Trans Templ'!C370</f>
        <v>4956</v>
      </c>
      <c r="E195" s="129"/>
      <c r="F195" s="331">
        <f t="shared" si="5"/>
        <v>8.0653262202404305E-2</v>
      </c>
      <c r="G195" s="331">
        <f t="shared" si="6"/>
        <v>3.9518694830514553E-2</v>
      </c>
    </row>
    <row r="196" spans="1:7" x14ac:dyDescent="0.25">
      <c r="A196" s="102" t="s">
        <v>678</v>
      </c>
      <c r="B196" s="123" t="s">
        <v>1637</v>
      </c>
      <c r="C196" s="332">
        <f>('D. Nat Trans Templ'!E371+'D. Nat Trans Templ'!E372)/1000000</f>
        <v>1794.3968708799991</v>
      </c>
      <c r="D196" s="332">
        <f>'D. Nat Trans Templ'!C371+'D. Nat Trans Templ'!C372</f>
        <v>2781</v>
      </c>
      <c r="E196" s="129"/>
      <c r="F196" s="331">
        <f t="shared" si="5"/>
        <v>5.3497209312019851E-2</v>
      </c>
      <c r="G196" s="331">
        <f t="shared" si="6"/>
        <v>2.2175441953926751E-2</v>
      </c>
    </row>
    <row r="197" spans="1:7" x14ac:dyDescent="0.25">
      <c r="A197" s="102" t="s">
        <v>679</v>
      </c>
      <c r="B197" s="123" t="s">
        <v>1638</v>
      </c>
      <c r="C197" s="332">
        <f>('D. Nat Trans Templ'!E373+'D. Nat Trans Templ'!E374)/1000000</f>
        <v>1157.1691288000006</v>
      </c>
      <c r="D197" s="332">
        <f>'D. Nat Trans Templ'!C373+'D. Nat Trans Templ'!C374</f>
        <v>1549</v>
      </c>
      <c r="E197" s="129"/>
      <c r="F197" s="331">
        <f t="shared" si="5"/>
        <v>3.4499234866845259E-2</v>
      </c>
      <c r="G197" s="331">
        <f t="shared" si="6"/>
        <v>1.2351585611877935E-2</v>
      </c>
    </row>
    <row r="198" spans="1:7" x14ac:dyDescent="0.25">
      <c r="A198" s="102" t="s">
        <v>680</v>
      </c>
      <c r="B198" s="123" t="s">
        <v>1639</v>
      </c>
      <c r="C198" s="332">
        <f>('D. Nat Trans Templ'!E375+'D. Nat Trans Templ'!E376)/1000000</f>
        <v>885.86093890999973</v>
      </c>
      <c r="D198" s="332">
        <f>'D. Nat Trans Templ'!C375+'D. Nat Trans Templ'!C376</f>
        <v>1045</v>
      </c>
      <c r="E198" s="129"/>
      <c r="F198" s="331">
        <f t="shared" si="5"/>
        <v>2.6410594467303872E-2</v>
      </c>
      <c r="G198" s="331">
        <f t="shared" si="6"/>
        <v>8.3327352901306929E-3</v>
      </c>
    </row>
    <row r="199" spans="1:7" x14ac:dyDescent="0.25">
      <c r="A199" s="102" t="s">
        <v>681</v>
      </c>
      <c r="B199" s="123" t="s">
        <v>1640</v>
      </c>
      <c r="C199" s="332">
        <f>('D. Nat Trans Templ'!E377+'D. Nat Trans Templ'!E378)/1000000</f>
        <v>590.22390027999995</v>
      </c>
      <c r="D199" s="332">
        <f>'D. Nat Trans Templ'!C377+'D. Nat Trans Templ'!C378</f>
        <v>624</v>
      </c>
      <c r="E199" s="123"/>
      <c r="F199" s="331">
        <f t="shared" si="5"/>
        <v>1.7596626502558978E-2</v>
      </c>
      <c r="G199" s="331">
        <f t="shared" si="6"/>
        <v>4.9757194459727769E-3</v>
      </c>
    </row>
    <row r="200" spans="1:7" x14ac:dyDescent="0.25">
      <c r="A200" s="102" t="s">
        <v>682</v>
      </c>
      <c r="B200" s="123" t="s">
        <v>1539</v>
      </c>
      <c r="C200" s="332">
        <f>('D. Nat Trans Templ'!E379)/1000000</f>
        <v>2320.6872380900031</v>
      </c>
      <c r="D200" s="332">
        <f>'D. Nat Trans Templ'!C379</f>
        <v>1645</v>
      </c>
      <c r="E200" s="123"/>
      <c r="F200" s="331">
        <f t="shared" si="5"/>
        <v>6.9187754915638583E-2</v>
      </c>
      <c r="G200" s="331">
        <f t="shared" si="6"/>
        <v>1.3117080911258362E-2</v>
      </c>
    </row>
    <row r="201" spans="1:7" x14ac:dyDescent="0.25">
      <c r="A201" s="102" t="s">
        <v>683</v>
      </c>
      <c r="B201" s="123"/>
      <c r="E201" s="123"/>
      <c r="F201" s="116" t="str">
        <f t="shared" si="5"/>
        <v/>
      </c>
      <c r="G201" s="116" t="str">
        <f t="shared" si="6"/>
        <v/>
      </c>
    </row>
    <row r="202" spans="1:7" x14ac:dyDescent="0.25">
      <c r="A202" s="102" t="s">
        <v>684</v>
      </c>
      <c r="B202" s="123"/>
      <c r="E202" s="123"/>
      <c r="F202" s="116" t="str">
        <f t="shared" si="5"/>
        <v/>
      </c>
      <c r="G202" s="116" t="str">
        <f t="shared" si="6"/>
        <v/>
      </c>
    </row>
    <row r="203" spans="1:7" x14ac:dyDescent="0.25">
      <c r="A203" s="102" t="s">
        <v>685</v>
      </c>
      <c r="B203" s="123"/>
      <c r="E203" s="123"/>
      <c r="F203" s="116" t="str">
        <f t="shared" si="5"/>
        <v/>
      </c>
      <c r="G203" s="116" t="str">
        <f t="shared" si="6"/>
        <v/>
      </c>
    </row>
    <row r="204" spans="1:7" x14ac:dyDescent="0.25">
      <c r="A204" s="102" t="s">
        <v>686</v>
      </c>
      <c r="B204" s="123"/>
      <c r="E204" s="123"/>
      <c r="F204" s="116" t="str">
        <f t="shared" si="5"/>
        <v/>
      </c>
      <c r="G204" s="116" t="str">
        <f t="shared" si="6"/>
        <v/>
      </c>
    </row>
    <row r="205" spans="1:7" x14ac:dyDescent="0.25">
      <c r="A205" s="102" t="s">
        <v>687</v>
      </c>
      <c r="B205" s="123"/>
      <c r="F205" s="116" t="str">
        <f t="shared" si="5"/>
        <v/>
      </c>
      <c r="G205" s="116" t="str">
        <f t="shared" si="6"/>
        <v/>
      </c>
    </row>
    <row r="206" spans="1:7" x14ac:dyDescent="0.25">
      <c r="A206" s="102" t="s">
        <v>688</v>
      </c>
      <c r="B206" s="123"/>
      <c r="E206" s="118"/>
      <c r="F206" s="116" t="str">
        <f t="shared" si="5"/>
        <v/>
      </c>
      <c r="G206" s="116" t="str">
        <f t="shared" si="6"/>
        <v/>
      </c>
    </row>
    <row r="207" spans="1:7" x14ac:dyDescent="0.25">
      <c r="A207" s="102" t="s">
        <v>689</v>
      </c>
      <c r="B207" s="123"/>
      <c r="E207" s="118"/>
      <c r="F207" s="116" t="str">
        <f t="shared" si="5"/>
        <v/>
      </c>
      <c r="G207" s="116" t="str">
        <f t="shared" si="6"/>
        <v/>
      </c>
    </row>
    <row r="208" spans="1:7" x14ac:dyDescent="0.25">
      <c r="A208" s="102" t="s">
        <v>690</v>
      </c>
      <c r="B208" s="123"/>
      <c r="E208" s="118"/>
      <c r="F208" s="116" t="str">
        <f t="shared" si="5"/>
        <v/>
      </c>
      <c r="G208" s="116" t="str">
        <f t="shared" si="6"/>
        <v/>
      </c>
    </row>
    <row r="209" spans="1:7" x14ac:dyDescent="0.25">
      <c r="A209" s="102" t="s">
        <v>691</v>
      </c>
      <c r="B209" s="123"/>
      <c r="E209" s="118"/>
      <c r="F209" s="116" t="str">
        <f t="shared" si="5"/>
        <v/>
      </c>
      <c r="G209" s="116" t="str">
        <f t="shared" si="6"/>
        <v/>
      </c>
    </row>
    <row r="210" spans="1:7" x14ac:dyDescent="0.25">
      <c r="A210" s="102" t="s">
        <v>692</v>
      </c>
      <c r="B210" s="123"/>
      <c r="E210" s="118"/>
      <c r="F210" s="116" t="str">
        <f t="shared" si="5"/>
        <v/>
      </c>
      <c r="G210" s="116" t="str">
        <f t="shared" si="6"/>
        <v/>
      </c>
    </row>
    <row r="211" spans="1:7" x14ac:dyDescent="0.25">
      <c r="A211" s="102" t="s">
        <v>693</v>
      </c>
      <c r="B211" s="123"/>
      <c r="E211" s="118"/>
      <c r="F211" s="116" t="str">
        <f t="shared" si="5"/>
        <v/>
      </c>
      <c r="G211" s="116" t="str">
        <f t="shared" si="6"/>
        <v/>
      </c>
    </row>
    <row r="212" spans="1:7" x14ac:dyDescent="0.25">
      <c r="A212" s="102" t="s">
        <v>694</v>
      </c>
      <c r="B212" s="123"/>
      <c r="E212" s="118"/>
      <c r="F212" s="116" t="str">
        <f t="shared" si="5"/>
        <v/>
      </c>
      <c r="G212" s="116" t="str">
        <f t="shared" si="6"/>
        <v/>
      </c>
    </row>
    <row r="213" spans="1:7" x14ac:dyDescent="0.25">
      <c r="A213" s="102" t="s">
        <v>695</v>
      </c>
      <c r="B213" s="123"/>
      <c r="E213" s="118"/>
      <c r="F213" s="116" t="str">
        <f t="shared" si="5"/>
        <v/>
      </c>
      <c r="G213" s="116" t="str">
        <f t="shared" si="6"/>
        <v/>
      </c>
    </row>
    <row r="214" spans="1:7" x14ac:dyDescent="0.25">
      <c r="A214" s="102" t="s">
        <v>696</v>
      </c>
      <c r="B214" s="132" t="s">
        <v>94</v>
      </c>
      <c r="C214" s="332">
        <f>SUM(C190:C213)</f>
        <v>33541.878052260021</v>
      </c>
      <c r="D214" s="332">
        <f>SUM(D190:D213)</f>
        <v>125409</v>
      </c>
      <c r="E214" s="118"/>
      <c r="F214" s="331">
        <f>SUM(F190:F213)</f>
        <v>1.0000000000000002</v>
      </c>
      <c r="G214" s="331">
        <f>SUM(G190:G213)</f>
        <v>0.99999999999999989</v>
      </c>
    </row>
    <row r="215" spans="1:7" ht="15" customHeight="1" x14ac:dyDescent="0.25">
      <c r="A215" s="113"/>
      <c r="B215" s="114" t="s">
        <v>697</v>
      </c>
      <c r="C215" s="113" t="s">
        <v>666</v>
      </c>
      <c r="D215" s="113" t="s">
        <v>667</v>
      </c>
      <c r="E215" s="120"/>
      <c r="F215" s="113" t="s">
        <v>495</v>
      </c>
      <c r="G215" s="113" t="s">
        <v>668</v>
      </c>
    </row>
    <row r="216" spans="1:7" x14ac:dyDescent="0.25">
      <c r="A216" s="102" t="s">
        <v>698</v>
      </c>
      <c r="B216" s="102" t="s">
        <v>699</v>
      </c>
      <c r="C216" s="332" t="s">
        <v>924</v>
      </c>
      <c r="D216" s="332" t="s">
        <v>924</v>
      </c>
      <c r="F216" s="331"/>
      <c r="G216" s="331"/>
    </row>
    <row r="217" spans="1:7" x14ac:dyDescent="0.25">
      <c r="C217" s="332"/>
      <c r="D217" s="332"/>
      <c r="F217" s="331"/>
      <c r="G217" s="331"/>
    </row>
    <row r="218" spans="1:7" x14ac:dyDescent="0.25">
      <c r="B218" s="123" t="s">
        <v>700</v>
      </c>
      <c r="C218" s="332"/>
      <c r="D218" s="332"/>
      <c r="F218" s="331"/>
      <c r="G218" s="331"/>
    </row>
    <row r="219" spans="1:7" x14ac:dyDescent="0.25">
      <c r="A219" s="102" t="s">
        <v>701</v>
      </c>
      <c r="B219" s="102" t="s">
        <v>702</v>
      </c>
      <c r="C219" s="332" t="s">
        <v>924</v>
      </c>
      <c r="D219" s="332" t="s">
        <v>924</v>
      </c>
      <c r="F219" s="331" t="str">
        <f t="shared" ref="F219:F233" si="7">IF($C$227=0,"",IF(C219="[for completion]","",C219/$C$227))</f>
        <v/>
      </c>
      <c r="G219" s="331" t="str">
        <f t="shared" ref="G219:G233" si="8">IF($D$227=0,"",IF(D219="[for completion]","",D219/$D$227))</f>
        <v/>
      </c>
    </row>
    <row r="220" spans="1:7" x14ac:dyDescent="0.25">
      <c r="A220" s="102" t="s">
        <v>703</v>
      </c>
      <c r="B220" s="102" t="s">
        <v>704</v>
      </c>
      <c r="C220" s="332" t="s">
        <v>924</v>
      </c>
      <c r="D220" s="332" t="s">
        <v>924</v>
      </c>
      <c r="F220" s="331" t="str">
        <f t="shared" si="7"/>
        <v/>
      </c>
      <c r="G220" s="331" t="str">
        <f t="shared" si="8"/>
        <v/>
      </c>
    </row>
    <row r="221" spans="1:7" x14ac:dyDescent="0.25">
      <c r="A221" s="102" t="s">
        <v>705</v>
      </c>
      <c r="B221" s="102" t="s">
        <v>706</v>
      </c>
      <c r="C221" s="332" t="s">
        <v>924</v>
      </c>
      <c r="D221" s="332" t="s">
        <v>924</v>
      </c>
      <c r="F221" s="331" t="str">
        <f t="shared" si="7"/>
        <v/>
      </c>
      <c r="G221" s="331" t="str">
        <f t="shared" si="8"/>
        <v/>
      </c>
    </row>
    <row r="222" spans="1:7" x14ac:dyDescent="0.25">
      <c r="A222" s="102" t="s">
        <v>707</v>
      </c>
      <c r="B222" s="102" t="s">
        <v>708</v>
      </c>
      <c r="C222" s="332" t="s">
        <v>924</v>
      </c>
      <c r="D222" s="332" t="s">
        <v>924</v>
      </c>
      <c r="F222" s="331" t="str">
        <f t="shared" si="7"/>
        <v/>
      </c>
      <c r="G222" s="331" t="str">
        <f t="shared" si="8"/>
        <v/>
      </c>
    </row>
    <row r="223" spans="1:7" x14ac:dyDescent="0.25">
      <c r="A223" s="102" t="s">
        <v>709</v>
      </c>
      <c r="B223" s="102" t="s">
        <v>710</v>
      </c>
      <c r="C223" s="332" t="s">
        <v>924</v>
      </c>
      <c r="D223" s="332" t="s">
        <v>924</v>
      </c>
      <c r="F223" s="331" t="str">
        <f t="shared" si="7"/>
        <v/>
      </c>
      <c r="G223" s="331" t="str">
        <f t="shared" si="8"/>
        <v/>
      </c>
    </row>
    <row r="224" spans="1:7" x14ac:dyDescent="0.25">
      <c r="A224" s="102" t="s">
        <v>711</v>
      </c>
      <c r="B224" s="102" t="s">
        <v>712</v>
      </c>
      <c r="C224" s="332" t="s">
        <v>924</v>
      </c>
      <c r="D224" s="332" t="s">
        <v>924</v>
      </c>
      <c r="F224" s="331" t="str">
        <f t="shared" si="7"/>
        <v/>
      </c>
      <c r="G224" s="331" t="str">
        <f t="shared" si="8"/>
        <v/>
      </c>
    </row>
    <row r="225" spans="1:7" x14ac:dyDescent="0.25">
      <c r="A225" s="102" t="s">
        <v>713</v>
      </c>
      <c r="B225" s="102" t="s">
        <v>714</v>
      </c>
      <c r="C225" s="332" t="s">
        <v>924</v>
      </c>
      <c r="D225" s="332" t="s">
        <v>924</v>
      </c>
      <c r="F225" s="331" t="str">
        <f t="shared" si="7"/>
        <v/>
      </c>
      <c r="G225" s="331" t="str">
        <f t="shared" si="8"/>
        <v/>
      </c>
    </row>
    <row r="226" spans="1:7" x14ac:dyDescent="0.25">
      <c r="A226" s="102" t="s">
        <v>715</v>
      </c>
      <c r="B226" s="102" t="s">
        <v>716</v>
      </c>
      <c r="C226" s="332" t="s">
        <v>924</v>
      </c>
      <c r="D226" s="332" t="s">
        <v>924</v>
      </c>
      <c r="F226" s="331" t="str">
        <f t="shared" si="7"/>
        <v/>
      </c>
      <c r="G226" s="331" t="str">
        <f t="shared" si="8"/>
        <v/>
      </c>
    </row>
    <row r="227" spans="1:7" x14ac:dyDescent="0.25">
      <c r="A227" s="102" t="s">
        <v>717</v>
      </c>
      <c r="B227" s="132" t="s">
        <v>94</v>
      </c>
      <c r="C227" s="332">
        <f>SUM(C219:C226)</f>
        <v>0</v>
      </c>
      <c r="D227" s="332">
        <f>SUM(D219:D226)</f>
        <v>0</v>
      </c>
      <c r="F227" s="331">
        <f>SUM(F219:F226)</f>
        <v>0</v>
      </c>
      <c r="G227" s="331">
        <f>SUM(G219:G226)</f>
        <v>0</v>
      </c>
    </row>
    <row r="228" spans="1:7" outlineLevel="1" x14ac:dyDescent="0.25">
      <c r="A228" s="102" t="s">
        <v>718</v>
      </c>
      <c r="B228" s="119"/>
      <c r="F228" s="116" t="str">
        <f t="shared" si="7"/>
        <v/>
      </c>
      <c r="G228" s="116" t="str">
        <f t="shared" si="8"/>
        <v/>
      </c>
    </row>
    <row r="229" spans="1:7" outlineLevel="1" x14ac:dyDescent="0.25">
      <c r="A229" s="102" t="s">
        <v>719</v>
      </c>
      <c r="B229" s="119"/>
      <c r="F229" s="116" t="str">
        <f t="shared" si="7"/>
        <v/>
      </c>
      <c r="G229" s="116" t="str">
        <f t="shared" si="8"/>
        <v/>
      </c>
    </row>
    <row r="230" spans="1:7" outlineLevel="1" x14ac:dyDescent="0.25">
      <c r="A230" s="102" t="s">
        <v>720</v>
      </c>
      <c r="B230" s="119"/>
      <c r="F230" s="116" t="str">
        <f t="shared" si="7"/>
        <v/>
      </c>
      <c r="G230" s="116" t="str">
        <f t="shared" si="8"/>
        <v/>
      </c>
    </row>
    <row r="231" spans="1:7" outlineLevel="1" x14ac:dyDescent="0.25">
      <c r="A231" s="102" t="s">
        <v>721</v>
      </c>
      <c r="B231" s="119"/>
      <c r="F231" s="116" t="str">
        <f t="shared" si="7"/>
        <v/>
      </c>
      <c r="G231" s="116" t="str">
        <f t="shared" si="8"/>
        <v/>
      </c>
    </row>
    <row r="232" spans="1:7" outlineLevel="1" x14ac:dyDescent="0.25">
      <c r="A232" s="102" t="s">
        <v>722</v>
      </c>
      <c r="B232" s="119"/>
      <c r="F232" s="116" t="str">
        <f t="shared" si="7"/>
        <v/>
      </c>
      <c r="G232" s="116" t="str">
        <f t="shared" si="8"/>
        <v/>
      </c>
    </row>
    <row r="233" spans="1:7" outlineLevel="1" x14ac:dyDescent="0.25">
      <c r="A233" s="102" t="s">
        <v>723</v>
      </c>
      <c r="B233" s="119"/>
      <c r="F233" s="116" t="str">
        <f t="shared" si="7"/>
        <v/>
      </c>
      <c r="G233" s="116" t="str">
        <f t="shared" si="8"/>
        <v/>
      </c>
    </row>
    <row r="234" spans="1:7" outlineLevel="1" x14ac:dyDescent="0.25">
      <c r="A234" s="102" t="s">
        <v>724</v>
      </c>
      <c r="B234" s="119"/>
      <c r="F234" s="116"/>
      <c r="G234" s="116"/>
    </row>
    <row r="235" spans="1:7" outlineLevel="1" x14ac:dyDescent="0.25">
      <c r="A235" s="102" t="s">
        <v>725</v>
      </c>
      <c r="B235" s="119"/>
      <c r="F235" s="116"/>
      <c r="G235" s="116"/>
    </row>
    <row r="236" spans="1:7" outlineLevel="1" x14ac:dyDescent="0.25">
      <c r="A236" s="102" t="s">
        <v>726</v>
      </c>
      <c r="B236" s="119"/>
      <c r="F236" s="116"/>
      <c r="G236" s="116"/>
    </row>
    <row r="237" spans="1:7" ht="15" customHeight="1" x14ac:dyDescent="0.25">
      <c r="A237" s="113"/>
      <c r="B237" s="114" t="s">
        <v>727</v>
      </c>
      <c r="C237" s="113" t="s">
        <v>666</v>
      </c>
      <c r="D237" s="113" t="s">
        <v>667</v>
      </c>
      <c r="E237" s="120"/>
      <c r="F237" s="113" t="s">
        <v>495</v>
      </c>
      <c r="G237" s="113" t="s">
        <v>668</v>
      </c>
    </row>
    <row r="238" spans="1:7" x14ac:dyDescent="0.25">
      <c r="A238" s="102" t="s">
        <v>728</v>
      </c>
      <c r="B238" s="102" t="s">
        <v>699</v>
      </c>
      <c r="C238" s="331">
        <f>'D. Nat Trans Templ'!D234</f>
        <v>0.52282347147983299</v>
      </c>
      <c r="D238" s="332">
        <f>D249</f>
        <v>125409</v>
      </c>
      <c r="G238" s="102"/>
    </row>
    <row r="239" spans="1:7" x14ac:dyDescent="0.25">
      <c r="G239" s="102"/>
    </row>
    <row r="240" spans="1:7" x14ac:dyDescent="0.25">
      <c r="B240" s="123" t="s">
        <v>700</v>
      </c>
      <c r="G240" s="102"/>
    </row>
    <row r="241" spans="1:7" x14ac:dyDescent="0.25">
      <c r="A241" s="102" t="s">
        <v>729</v>
      </c>
      <c r="B241" s="102" t="s">
        <v>702</v>
      </c>
      <c r="C241" s="332">
        <v>7793.157751709995</v>
      </c>
      <c r="D241" s="332">
        <v>38376</v>
      </c>
      <c r="F241" s="331">
        <f>IF($C$249=0,"",IF(C241="[Mark as ND1 if not relevant]","",C241/$C$249))</f>
        <v>0.23234112709991531</v>
      </c>
      <c r="G241" s="331">
        <f>IF($D$249=0,"",IF(D241="[Mark as ND1 if not relevant]","",D241/$D$249))</f>
        <v>0.3060067459273258</v>
      </c>
    </row>
    <row r="242" spans="1:7" x14ac:dyDescent="0.25">
      <c r="A242" s="102" t="s">
        <v>730</v>
      </c>
      <c r="B242" s="102" t="s">
        <v>704</v>
      </c>
      <c r="C242" s="332">
        <v>7129.6145921100078</v>
      </c>
      <c r="D242" s="332">
        <v>24905</v>
      </c>
      <c r="F242" s="331">
        <f t="shared" ref="F242:F248" si="9">IF($C$249=0,"",IF(C242="[Mark as ND1 if not relevant]","",C242/$C$249))</f>
        <v>0.21255859856748929</v>
      </c>
      <c r="G242" s="331">
        <f t="shared" ref="G242:G248" si="10">IF($D$249=0,"",IF(D242="[Mark as ND1 if not relevant]","",D242/$D$249))</f>
        <v>0.19859021282364106</v>
      </c>
    </row>
    <row r="243" spans="1:7" x14ac:dyDescent="0.25">
      <c r="A243" s="102" t="s">
        <v>731</v>
      </c>
      <c r="B243" s="102" t="s">
        <v>706</v>
      </c>
      <c r="C243" s="332">
        <v>6585.5997319699945</v>
      </c>
      <c r="D243" s="332">
        <v>22639</v>
      </c>
      <c r="F243" s="331">
        <f t="shared" si="9"/>
        <v>0.19633962420676893</v>
      </c>
      <c r="G243" s="331">
        <f t="shared" si="10"/>
        <v>0.18052133419451555</v>
      </c>
    </row>
    <row r="244" spans="1:7" x14ac:dyDescent="0.25">
      <c r="A244" s="102" t="s">
        <v>732</v>
      </c>
      <c r="B244" s="102" t="s">
        <v>708</v>
      </c>
      <c r="C244" s="332">
        <v>6485.9832597099939</v>
      </c>
      <c r="D244" s="332">
        <v>22189</v>
      </c>
      <c r="F244" s="331">
        <f t="shared" si="9"/>
        <v>0.19336971083147156</v>
      </c>
      <c r="G244" s="331">
        <f t="shared" si="10"/>
        <v>0.17693307497866978</v>
      </c>
    </row>
    <row r="245" spans="1:7" x14ac:dyDescent="0.25">
      <c r="A245" s="102" t="s">
        <v>733</v>
      </c>
      <c r="B245" s="102" t="s">
        <v>710</v>
      </c>
      <c r="C245" s="332">
        <v>5356.630445449995</v>
      </c>
      <c r="D245" s="332">
        <v>16748</v>
      </c>
      <c r="F245" s="331">
        <f t="shared" si="9"/>
        <v>0.1596997770102225</v>
      </c>
      <c r="G245" s="331">
        <f t="shared" si="10"/>
        <v>0.13354703410441038</v>
      </c>
    </row>
    <row r="246" spans="1:7" x14ac:dyDescent="0.25">
      <c r="A246" s="102" t="s">
        <v>734</v>
      </c>
      <c r="B246" s="102" t="s">
        <v>712</v>
      </c>
      <c r="C246" s="332">
        <v>163.78532060999999</v>
      </c>
      <c r="D246" s="332">
        <v>491</v>
      </c>
      <c r="F246" s="331">
        <f t="shared" si="9"/>
        <v>4.8830098408566749E-3</v>
      </c>
      <c r="G246" s="331">
        <f t="shared" si="10"/>
        <v>3.9151894999561437E-3</v>
      </c>
    </row>
    <row r="247" spans="1:7" x14ac:dyDescent="0.25">
      <c r="A247" s="102" t="s">
        <v>735</v>
      </c>
      <c r="B247" s="102" t="s">
        <v>714</v>
      </c>
      <c r="C247" s="332">
        <v>22.30137912</v>
      </c>
      <c r="D247" s="332">
        <v>50</v>
      </c>
      <c r="F247" s="331">
        <f t="shared" si="9"/>
        <v>6.648816469147404E-4</v>
      </c>
      <c r="G247" s="331">
        <f t="shared" si="10"/>
        <v>3.9869546842730586E-4</v>
      </c>
    </row>
    <row r="248" spans="1:7" x14ac:dyDescent="0.25">
      <c r="A248" s="102" t="s">
        <v>736</v>
      </c>
      <c r="B248" s="102" t="s">
        <v>716</v>
      </c>
      <c r="C248" s="332">
        <v>4.8055715800000005</v>
      </c>
      <c r="D248" s="332">
        <v>11</v>
      </c>
      <c r="F248" s="331">
        <f t="shared" si="9"/>
        <v>1.4327079636127326E-4</v>
      </c>
      <c r="G248" s="331">
        <f t="shared" si="10"/>
        <v>8.7713003054007288E-5</v>
      </c>
    </row>
    <row r="249" spans="1:7" x14ac:dyDescent="0.25">
      <c r="A249" s="102" t="s">
        <v>737</v>
      </c>
      <c r="B249" s="132" t="s">
        <v>94</v>
      </c>
      <c r="C249" s="332">
        <f>SUM(C241:C248)</f>
        <v>33541.878052259977</v>
      </c>
      <c r="D249" s="332">
        <f>SUM(D241:D248)</f>
        <v>125409</v>
      </c>
      <c r="F249" s="331">
        <f>SUM(F241:F248)</f>
        <v>1.0000000000000002</v>
      </c>
      <c r="G249" s="331">
        <f>SUM(G241:G248)</f>
        <v>1</v>
      </c>
    </row>
    <row r="250" spans="1:7" outlineLevel="1" x14ac:dyDescent="0.25">
      <c r="A250" s="102" t="s">
        <v>738</v>
      </c>
      <c r="B250" s="119"/>
      <c r="F250" s="116"/>
      <c r="G250" s="116"/>
    </row>
    <row r="251" spans="1:7" outlineLevel="1" x14ac:dyDescent="0.25">
      <c r="A251" s="102" t="s">
        <v>739</v>
      </c>
      <c r="B251" s="119"/>
      <c r="F251" s="116"/>
      <c r="G251" s="116"/>
    </row>
    <row r="252" spans="1:7" outlineLevel="1" x14ac:dyDescent="0.25">
      <c r="A252" s="102" t="s">
        <v>740</v>
      </c>
      <c r="B252" s="119"/>
      <c r="F252" s="116"/>
      <c r="G252" s="116"/>
    </row>
    <row r="253" spans="1:7" outlineLevel="1" x14ac:dyDescent="0.25">
      <c r="A253" s="102" t="s">
        <v>741</v>
      </c>
      <c r="B253" s="119"/>
      <c r="F253" s="116"/>
      <c r="G253" s="116"/>
    </row>
    <row r="254" spans="1:7" outlineLevel="1" x14ac:dyDescent="0.25">
      <c r="A254" s="102" t="s">
        <v>742</v>
      </c>
      <c r="B254" s="119"/>
      <c r="F254" s="116"/>
      <c r="G254" s="116"/>
    </row>
    <row r="255" spans="1:7" outlineLevel="1" x14ac:dyDescent="0.25">
      <c r="A255" s="102" t="s">
        <v>743</v>
      </c>
      <c r="B255" s="119"/>
      <c r="F255" s="116"/>
      <c r="G255" s="116"/>
    </row>
    <row r="256" spans="1:7" outlineLevel="1" x14ac:dyDescent="0.25">
      <c r="A256" s="102" t="s">
        <v>744</v>
      </c>
      <c r="B256" s="119"/>
      <c r="F256" s="116"/>
      <c r="G256" s="116"/>
    </row>
    <row r="257" spans="1:14" outlineLevel="1" x14ac:dyDescent="0.25">
      <c r="A257" s="102" t="s">
        <v>745</v>
      </c>
      <c r="B257" s="119"/>
      <c r="F257" s="116"/>
      <c r="G257" s="116"/>
    </row>
    <row r="258" spans="1:14" outlineLevel="1" x14ac:dyDescent="0.25">
      <c r="A258" s="102" t="s">
        <v>746</v>
      </c>
      <c r="B258" s="119"/>
      <c r="F258" s="116"/>
      <c r="G258" s="116"/>
    </row>
    <row r="259" spans="1:14" ht="15" customHeight="1" x14ac:dyDescent="0.25">
      <c r="A259" s="113"/>
      <c r="B259" s="114" t="s">
        <v>747</v>
      </c>
      <c r="C259" s="113" t="s">
        <v>495</v>
      </c>
      <c r="D259" s="113"/>
      <c r="E259" s="120"/>
      <c r="F259" s="113"/>
      <c r="G259" s="113"/>
    </row>
    <row r="260" spans="1:14" x14ac:dyDescent="0.25">
      <c r="A260" s="102" t="s">
        <v>748</v>
      </c>
      <c r="B260" s="102" t="s">
        <v>749</v>
      </c>
      <c r="C260" s="331">
        <f>'D. Nat Trans Templ'!F391</f>
        <v>0.8290281576214944</v>
      </c>
      <c r="E260" s="118"/>
      <c r="F260" s="118"/>
      <c r="G260" s="118"/>
    </row>
    <row r="261" spans="1:14" x14ac:dyDescent="0.25">
      <c r="A261" s="102" t="s">
        <v>750</v>
      </c>
      <c r="B261" s="102" t="s">
        <v>751</v>
      </c>
      <c r="C261" s="331">
        <v>0</v>
      </c>
      <c r="E261" s="118"/>
      <c r="F261" s="118"/>
    </row>
    <row r="262" spans="1:14" x14ac:dyDescent="0.25">
      <c r="A262" s="102" t="s">
        <v>752</v>
      </c>
      <c r="B262" s="102" t="s">
        <v>753</v>
      </c>
      <c r="C262" s="331">
        <f>'D. Nat Trans Templ'!F390</f>
        <v>0.17097184237850563</v>
      </c>
      <c r="E262" s="118"/>
      <c r="F262" s="118"/>
    </row>
    <row r="263" spans="1:14" x14ac:dyDescent="0.25">
      <c r="A263" s="102" t="s">
        <v>754</v>
      </c>
      <c r="B263" s="123" t="s">
        <v>1102</v>
      </c>
      <c r="C263" s="331">
        <v>0</v>
      </c>
      <c r="D263" s="129"/>
      <c r="E263" s="129"/>
      <c r="F263" s="130"/>
      <c r="G263" s="130"/>
      <c r="H263" s="97"/>
      <c r="I263" s="102"/>
      <c r="J263" s="102"/>
      <c r="K263" s="102"/>
      <c r="L263" s="97"/>
      <c r="M263" s="97"/>
      <c r="N263" s="97"/>
    </row>
    <row r="264" spans="1:14" x14ac:dyDescent="0.25">
      <c r="A264" s="102" t="s">
        <v>1109</v>
      </c>
      <c r="B264" s="102" t="s">
        <v>92</v>
      </c>
      <c r="C264" s="331">
        <v>0</v>
      </c>
      <c r="E264" s="118"/>
      <c r="F264" s="118"/>
    </row>
    <row r="265" spans="1:14" outlineLevel="1" x14ac:dyDescent="0.25">
      <c r="A265" s="102" t="s">
        <v>755</v>
      </c>
      <c r="B265" s="119"/>
      <c r="C265" s="118"/>
      <c r="E265" s="118"/>
      <c r="F265" s="118"/>
    </row>
    <row r="266" spans="1:14" outlineLevel="1" x14ac:dyDescent="0.25">
      <c r="A266" s="102" t="s">
        <v>756</v>
      </c>
      <c r="B266" s="119"/>
      <c r="C266" s="139"/>
      <c r="E266" s="118"/>
      <c r="F266" s="118"/>
    </row>
    <row r="267" spans="1:14" outlineLevel="1" x14ac:dyDescent="0.25">
      <c r="A267" s="102" t="s">
        <v>757</v>
      </c>
      <c r="B267" s="119"/>
      <c r="C267" s="118"/>
      <c r="E267" s="118"/>
      <c r="F267" s="118"/>
    </row>
    <row r="268" spans="1:14" outlineLevel="1" x14ac:dyDescent="0.25">
      <c r="A268" s="102" t="s">
        <v>758</v>
      </c>
      <c r="B268" s="119"/>
      <c r="C268" s="118"/>
      <c r="E268" s="118"/>
      <c r="F268" s="118"/>
    </row>
    <row r="269" spans="1:14" outlineLevel="1" x14ac:dyDescent="0.25">
      <c r="A269" s="102" t="s">
        <v>759</v>
      </c>
      <c r="B269" s="119"/>
      <c r="C269" s="118"/>
      <c r="E269" s="118"/>
      <c r="F269" s="118"/>
    </row>
    <row r="270" spans="1:14" outlineLevel="1" x14ac:dyDescent="0.25">
      <c r="A270" s="102" t="s">
        <v>760</v>
      </c>
      <c r="B270" s="119"/>
      <c r="C270" s="118"/>
      <c r="E270" s="118"/>
      <c r="F270" s="118"/>
    </row>
    <row r="271" spans="1:14" outlineLevel="1" x14ac:dyDescent="0.25">
      <c r="A271" s="102" t="s">
        <v>761</v>
      </c>
      <c r="B271" s="119"/>
      <c r="C271" s="118"/>
      <c r="E271" s="118"/>
      <c r="F271" s="118"/>
    </row>
    <row r="272" spans="1:14" outlineLevel="1" x14ac:dyDescent="0.25">
      <c r="A272" s="102" t="s">
        <v>762</v>
      </c>
      <c r="B272" s="119"/>
      <c r="C272" s="118"/>
      <c r="E272" s="118"/>
      <c r="F272" s="118"/>
    </row>
    <row r="273" spans="1:7" outlineLevel="1" x14ac:dyDescent="0.25">
      <c r="A273" s="102" t="s">
        <v>763</v>
      </c>
      <c r="B273" s="119"/>
      <c r="C273" s="118"/>
      <c r="E273" s="118"/>
      <c r="F273" s="118"/>
    </row>
    <row r="274" spans="1:7" outlineLevel="1" x14ac:dyDescent="0.25">
      <c r="A274" s="102" t="s">
        <v>764</v>
      </c>
      <c r="B274" s="119"/>
      <c r="C274" s="118"/>
      <c r="E274" s="118"/>
      <c r="F274" s="118"/>
    </row>
    <row r="275" spans="1:7" outlineLevel="1" x14ac:dyDescent="0.25">
      <c r="A275" s="102" t="s">
        <v>765</v>
      </c>
      <c r="B275" s="119"/>
      <c r="C275" s="118"/>
      <c r="E275" s="118"/>
      <c r="F275" s="118"/>
    </row>
    <row r="276" spans="1:7" ht="15" customHeight="1" x14ac:dyDescent="0.25">
      <c r="A276" s="113"/>
      <c r="B276" s="114" t="s">
        <v>766</v>
      </c>
      <c r="C276" s="113" t="s">
        <v>495</v>
      </c>
      <c r="D276" s="113"/>
      <c r="E276" s="120"/>
      <c r="F276" s="113"/>
      <c r="G276" s="115"/>
    </row>
    <row r="277" spans="1:7" x14ac:dyDescent="0.25">
      <c r="A277" s="102" t="s">
        <v>7</v>
      </c>
      <c r="B277" s="102" t="s">
        <v>1103</v>
      </c>
      <c r="C277" s="331">
        <v>1</v>
      </c>
      <c r="E277" s="97"/>
      <c r="F277" s="97"/>
    </row>
    <row r="278" spans="1:7" x14ac:dyDescent="0.25">
      <c r="A278" s="102" t="s">
        <v>767</v>
      </c>
      <c r="B278" s="102" t="s">
        <v>768</v>
      </c>
      <c r="C278" s="331">
        <v>0</v>
      </c>
      <c r="E278" s="97"/>
      <c r="F278" s="97"/>
    </row>
    <row r="279" spans="1:7" x14ac:dyDescent="0.25">
      <c r="A279" s="102" t="s">
        <v>769</v>
      </c>
      <c r="B279" s="102" t="s">
        <v>92</v>
      </c>
      <c r="C279" s="331">
        <v>0</v>
      </c>
      <c r="E279" s="97"/>
      <c r="F279" s="97"/>
    </row>
    <row r="280" spans="1:7" outlineLevel="1" x14ac:dyDescent="0.25">
      <c r="A280" s="102" t="s">
        <v>770</v>
      </c>
      <c r="C280" s="137"/>
      <c r="E280" s="97"/>
      <c r="F280" s="97"/>
    </row>
    <row r="281" spans="1:7" outlineLevel="1" x14ac:dyDescent="0.25">
      <c r="A281" s="102" t="s">
        <v>771</v>
      </c>
      <c r="C281" s="137"/>
      <c r="E281" s="97"/>
      <c r="F281" s="97"/>
    </row>
    <row r="282" spans="1:7" outlineLevel="1" x14ac:dyDescent="0.25">
      <c r="A282" s="102" t="s">
        <v>772</v>
      </c>
      <c r="C282" s="137"/>
      <c r="E282" s="97"/>
      <c r="F282" s="97"/>
    </row>
    <row r="283" spans="1:7" outlineLevel="1" x14ac:dyDescent="0.25">
      <c r="A283" s="102" t="s">
        <v>773</v>
      </c>
      <c r="C283" s="137"/>
      <c r="E283" s="97"/>
      <c r="F283" s="97"/>
    </row>
    <row r="284" spans="1:7" outlineLevel="1" x14ac:dyDescent="0.25">
      <c r="A284" s="102" t="s">
        <v>774</v>
      </c>
      <c r="C284" s="137"/>
      <c r="E284" s="97"/>
      <c r="F284" s="97"/>
    </row>
    <row r="285" spans="1:7" outlineLevel="1" x14ac:dyDescent="0.25">
      <c r="A285" s="102" t="s">
        <v>775</v>
      </c>
      <c r="C285" s="137"/>
      <c r="E285" s="97"/>
      <c r="F285" s="97"/>
    </row>
    <row r="286" spans="1:7" ht="18.75" x14ac:dyDescent="0.25">
      <c r="A286" s="126"/>
      <c r="B286" s="127" t="s">
        <v>776</v>
      </c>
      <c r="C286" s="126"/>
      <c r="D286" s="126"/>
      <c r="E286" s="126"/>
      <c r="F286" s="128"/>
      <c r="G286" s="128"/>
    </row>
    <row r="287" spans="1:7" ht="15" customHeight="1" x14ac:dyDescent="0.25">
      <c r="A287" s="113"/>
      <c r="B287" s="114" t="s">
        <v>777</v>
      </c>
      <c r="C287" s="113" t="s">
        <v>666</v>
      </c>
      <c r="D287" s="113" t="s">
        <v>667</v>
      </c>
      <c r="E287" s="113"/>
      <c r="F287" s="113" t="s">
        <v>496</v>
      </c>
      <c r="G287" s="113" t="s">
        <v>668</v>
      </c>
    </row>
    <row r="288" spans="1:7" x14ac:dyDescent="0.25">
      <c r="A288" s="102" t="s">
        <v>778</v>
      </c>
      <c r="B288" s="102" t="s">
        <v>670</v>
      </c>
      <c r="C288" s="102" t="s">
        <v>924</v>
      </c>
      <c r="D288" s="102" t="s">
        <v>924</v>
      </c>
      <c r="E288" s="129"/>
      <c r="F288" s="130"/>
      <c r="G288" s="130"/>
    </row>
    <row r="289" spans="1:7" x14ac:dyDescent="0.25">
      <c r="A289" s="129"/>
      <c r="D289" s="129"/>
      <c r="E289" s="129"/>
      <c r="F289" s="130"/>
      <c r="G289" s="130"/>
    </row>
    <row r="290" spans="1:7" x14ac:dyDescent="0.25">
      <c r="B290" s="102" t="s">
        <v>671</v>
      </c>
      <c r="D290" s="129"/>
      <c r="E290" s="129"/>
      <c r="F290" s="130"/>
      <c r="G290" s="130"/>
    </row>
    <row r="291" spans="1:7" x14ac:dyDescent="0.25">
      <c r="A291" s="102" t="s">
        <v>779</v>
      </c>
      <c r="B291" s="123"/>
      <c r="E291" s="129"/>
      <c r="F291" s="116" t="str">
        <f t="shared" ref="F291:F314" si="11">IF($C$315=0,"",IF(C291="[for completion]","",C291/$C$315))</f>
        <v/>
      </c>
      <c r="G291" s="116" t="str">
        <f t="shared" ref="G291:G314" si="12">IF($D$315=0,"",IF(D291="[for completion]","",D291/$D$315))</f>
        <v/>
      </c>
    </row>
    <row r="292" spans="1:7" x14ac:dyDescent="0.25">
      <c r="A292" s="102" t="s">
        <v>780</v>
      </c>
      <c r="B292" s="123"/>
      <c r="E292" s="129"/>
      <c r="F292" s="116" t="str">
        <f t="shared" si="11"/>
        <v/>
      </c>
      <c r="G292" s="116" t="str">
        <f t="shared" si="12"/>
        <v/>
      </c>
    </row>
    <row r="293" spans="1:7" x14ac:dyDescent="0.25">
      <c r="A293" s="102" t="s">
        <v>781</v>
      </c>
      <c r="B293" s="123"/>
      <c r="E293" s="129"/>
      <c r="F293" s="116" t="str">
        <f t="shared" si="11"/>
        <v/>
      </c>
      <c r="G293" s="116" t="str">
        <f t="shared" si="12"/>
        <v/>
      </c>
    </row>
    <row r="294" spans="1:7" x14ac:dyDescent="0.25">
      <c r="A294" s="102" t="s">
        <v>782</v>
      </c>
      <c r="B294" s="123"/>
      <c r="E294" s="129"/>
      <c r="F294" s="116" t="str">
        <f t="shared" si="11"/>
        <v/>
      </c>
      <c r="G294" s="116" t="str">
        <f t="shared" si="12"/>
        <v/>
      </c>
    </row>
    <row r="295" spans="1:7" x14ac:dyDescent="0.25">
      <c r="A295" s="102" t="s">
        <v>783</v>
      </c>
      <c r="B295" s="123"/>
      <c r="E295" s="129"/>
      <c r="F295" s="116" t="str">
        <f t="shared" si="11"/>
        <v/>
      </c>
      <c r="G295" s="116" t="str">
        <f t="shared" si="12"/>
        <v/>
      </c>
    </row>
    <row r="296" spans="1:7" x14ac:dyDescent="0.25">
      <c r="A296" s="102" t="s">
        <v>784</v>
      </c>
      <c r="B296" s="123"/>
      <c r="E296" s="129"/>
      <c r="F296" s="116" t="str">
        <f t="shared" si="11"/>
        <v/>
      </c>
      <c r="G296" s="116" t="str">
        <f t="shared" si="12"/>
        <v/>
      </c>
    </row>
    <row r="297" spans="1:7" x14ac:dyDescent="0.25">
      <c r="A297" s="102" t="s">
        <v>785</v>
      </c>
      <c r="B297" s="123"/>
      <c r="E297" s="129"/>
      <c r="F297" s="116" t="str">
        <f t="shared" si="11"/>
        <v/>
      </c>
      <c r="G297" s="116" t="str">
        <f t="shared" si="12"/>
        <v/>
      </c>
    </row>
    <row r="298" spans="1:7" x14ac:dyDescent="0.25">
      <c r="A298" s="102" t="s">
        <v>786</v>
      </c>
      <c r="B298" s="123"/>
      <c r="E298" s="129"/>
      <c r="F298" s="116" t="str">
        <f t="shared" si="11"/>
        <v/>
      </c>
      <c r="G298" s="116" t="str">
        <f t="shared" si="12"/>
        <v/>
      </c>
    </row>
    <row r="299" spans="1:7" x14ac:dyDescent="0.25">
      <c r="A299" s="102" t="s">
        <v>787</v>
      </c>
      <c r="B299" s="123"/>
      <c r="E299" s="129"/>
      <c r="F299" s="116" t="str">
        <f t="shared" si="11"/>
        <v/>
      </c>
      <c r="G299" s="116" t="str">
        <f t="shared" si="12"/>
        <v/>
      </c>
    </row>
    <row r="300" spans="1:7" x14ac:dyDescent="0.25">
      <c r="A300" s="102" t="s">
        <v>788</v>
      </c>
      <c r="B300" s="123"/>
      <c r="E300" s="123"/>
      <c r="F300" s="116" t="str">
        <f t="shared" si="11"/>
        <v/>
      </c>
      <c r="G300" s="116" t="str">
        <f t="shared" si="12"/>
        <v/>
      </c>
    </row>
    <row r="301" spans="1:7" x14ac:dyDescent="0.25">
      <c r="A301" s="102" t="s">
        <v>789</v>
      </c>
      <c r="B301" s="123"/>
      <c r="E301" s="123"/>
      <c r="F301" s="116" t="str">
        <f t="shared" si="11"/>
        <v/>
      </c>
      <c r="G301" s="116" t="str">
        <f t="shared" si="12"/>
        <v/>
      </c>
    </row>
    <row r="302" spans="1:7" x14ac:dyDescent="0.25">
      <c r="A302" s="102" t="s">
        <v>790</v>
      </c>
      <c r="B302" s="123"/>
      <c r="E302" s="123"/>
      <c r="F302" s="116" t="str">
        <f t="shared" si="11"/>
        <v/>
      </c>
      <c r="G302" s="116" t="str">
        <f t="shared" si="12"/>
        <v/>
      </c>
    </row>
    <row r="303" spans="1:7" x14ac:dyDescent="0.25">
      <c r="A303" s="102" t="s">
        <v>791</v>
      </c>
      <c r="B303" s="123"/>
      <c r="E303" s="123"/>
      <c r="F303" s="116" t="str">
        <f t="shared" si="11"/>
        <v/>
      </c>
      <c r="G303" s="116" t="str">
        <f t="shared" si="12"/>
        <v/>
      </c>
    </row>
    <row r="304" spans="1:7" x14ac:dyDescent="0.25">
      <c r="A304" s="102" t="s">
        <v>792</v>
      </c>
      <c r="B304" s="123"/>
      <c r="E304" s="123"/>
      <c r="F304" s="116" t="str">
        <f t="shared" si="11"/>
        <v/>
      </c>
      <c r="G304" s="116" t="str">
        <f t="shared" si="12"/>
        <v/>
      </c>
    </row>
    <row r="305" spans="1:7" x14ac:dyDescent="0.25">
      <c r="A305" s="102" t="s">
        <v>793</v>
      </c>
      <c r="B305" s="123"/>
      <c r="E305" s="123"/>
      <c r="F305" s="116" t="str">
        <f t="shared" si="11"/>
        <v/>
      </c>
      <c r="G305" s="116" t="str">
        <f t="shared" si="12"/>
        <v/>
      </c>
    </row>
    <row r="306" spans="1:7" x14ac:dyDescent="0.25">
      <c r="A306" s="102" t="s">
        <v>794</v>
      </c>
      <c r="B306" s="123"/>
      <c r="F306" s="116" t="str">
        <f t="shared" si="11"/>
        <v/>
      </c>
      <c r="G306" s="116" t="str">
        <f t="shared" si="12"/>
        <v/>
      </c>
    </row>
    <row r="307" spans="1:7" x14ac:dyDescent="0.25">
      <c r="A307" s="102" t="s">
        <v>795</v>
      </c>
      <c r="B307" s="123"/>
      <c r="E307" s="118"/>
      <c r="F307" s="116" t="str">
        <f t="shared" si="11"/>
        <v/>
      </c>
      <c r="G307" s="116" t="str">
        <f t="shared" si="12"/>
        <v/>
      </c>
    </row>
    <row r="308" spans="1:7" x14ac:dyDescent="0.25">
      <c r="A308" s="102" t="s">
        <v>796</v>
      </c>
      <c r="B308" s="123"/>
      <c r="E308" s="118"/>
      <c r="F308" s="116" t="str">
        <f t="shared" si="11"/>
        <v/>
      </c>
      <c r="G308" s="116" t="str">
        <f t="shared" si="12"/>
        <v/>
      </c>
    </row>
    <row r="309" spans="1:7" x14ac:dyDescent="0.25">
      <c r="A309" s="102" t="s">
        <v>797</v>
      </c>
      <c r="B309" s="123"/>
      <c r="E309" s="118"/>
      <c r="F309" s="116" t="str">
        <f t="shared" si="11"/>
        <v/>
      </c>
      <c r="G309" s="116" t="str">
        <f t="shared" si="12"/>
        <v/>
      </c>
    </row>
    <row r="310" spans="1:7" x14ac:dyDescent="0.25">
      <c r="A310" s="102" t="s">
        <v>798</v>
      </c>
      <c r="B310" s="123"/>
      <c r="E310" s="118"/>
      <c r="F310" s="116" t="str">
        <f t="shared" si="11"/>
        <v/>
      </c>
      <c r="G310" s="116" t="str">
        <f t="shared" si="12"/>
        <v/>
      </c>
    </row>
    <row r="311" spans="1:7" x14ac:dyDescent="0.25">
      <c r="A311" s="102" t="s">
        <v>799</v>
      </c>
      <c r="B311" s="123"/>
      <c r="E311" s="118"/>
      <c r="F311" s="116" t="str">
        <f t="shared" si="11"/>
        <v/>
      </c>
      <c r="G311" s="116" t="str">
        <f t="shared" si="12"/>
        <v/>
      </c>
    </row>
    <row r="312" spans="1:7" x14ac:dyDescent="0.25">
      <c r="A312" s="102" t="s">
        <v>800</v>
      </c>
      <c r="B312" s="123"/>
      <c r="E312" s="118"/>
      <c r="F312" s="116" t="str">
        <f t="shared" si="11"/>
        <v/>
      </c>
      <c r="G312" s="116" t="str">
        <f t="shared" si="12"/>
        <v/>
      </c>
    </row>
    <row r="313" spans="1:7" x14ac:dyDescent="0.25">
      <c r="A313" s="102" t="s">
        <v>801</v>
      </c>
      <c r="B313" s="123"/>
      <c r="E313" s="118"/>
      <c r="F313" s="116" t="str">
        <f t="shared" si="11"/>
        <v/>
      </c>
      <c r="G313" s="116" t="str">
        <f t="shared" si="12"/>
        <v/>
      </c>
    </row>
    <row r="314" spans="1:7" x14ac:dyDescent="0.25">
      <c r="A314" s="102" t="s">
        <v>802</v>
      </c>
      <c r="B314" s="123"/>
      <c r="E314" s="118"/>
      <c r="F314" s="116" t="str">
        <f t="shared" si="11"/>
        <v/>
      </c>
      <c r="G314" s="116" t="str">
        <f t="shared" si="12"/>
        <v/>
      </c>
    </row>
    <row r="315" spans="1:7" x14ac:dyDescent="0.25">
      <c r="A315" s="102" t="s">
        <v>803</v>
      </c>
      <c r="B315" s="132" t="s">
        <v>94</v>
      </c>
      <c r="C315" s="123">
        <f>SUM(C291:C314)</f>
        <v>0</v>
      </c>
      <c r="D315" s="123">
        <f>SUM(D291:D314)</f>
        <v>0</v>
      </c>
      <c r="E315" s="118"/>
      <c r="F315" s="133">
        <f>SUM(F291:F314)</f>
        <v>0</v>
      </c>
      <c r="G315" s="133">
        <f>SUM(G291:G314)</f>
        <v>0</v>
      </c>
    </row>
    <row r="316" spans="1:7" ht="15" customHeight="1" x14ac:dyDescent="0.25">
      <c r="A316" s="113"/>
      <c r="B316" s="114" t="s">
        <v>804</v>
      </c>
      <c r="C316" s="113" t="s">
        <v>666</v>
      </c>
      <c r="D316" s="113" t="s">
        <v>667</v>
      </c>
      <c r="E316" s="113"/>
      <c r="F316" s="113" t="s">
        <v>496</v>
      </c>
      <c r="G316" s="113" t="s">
        <v>668</v>
      </c>
    </row>
    <row r="317" spans="1:7" x14ac:dyDescent="0.25">
      <c r="A317" s="102" t="s">
        <v>805</v>
      </c>
      <c r="B317" s="102" t="s">
        <v>699</v>
      </c>
      <c r="C317" s="137" t="s">
        <v>924</v>
      </c>
      <c r="D317" s="137" t="s">
        <v>924</v>
      </c>
      <c r="G317" s="102"/>
    </row>
    <row r="318" spans="1:7" x14ac:dyDescent="0.25">
      <c r="G318" s="102"/>
    </row>
    <row r="319" spans="1:7" x14ac:dyDescent="0.25">
      <c r="B319" s="123" t="s">
        <v>700</v>
      </c>
      <c r="G319" s="102"/>
    </row>
    <row r="320" spans="1:7" x14ac:dyDescent="0.25">
      <c r="A320" s="102" t="s">
        <v>806</v>
      </c>
      <c r="B320" s="102" t="s">
        <v>702</v>
      </c>
      <c r="C320" s="137" t="s">
        <v>924</v>
      </c>
      <c r="D320" s="137" t="s">
        <v>924</v>
      </c>
      <c r="F320" s="116" t="str">
        <f>IF($C$328=0,"",IF(C320="[for completion]","",C320/$C$328))</f>
        <v/>
      </c>
      <c r="G320" s="116" t="str">
        <f>IF($D$328=0,"",IF(D320="[for completion]","",D320/$D$328))</f>
        <v/>
      </c>
    </row>
    <row r="321" spans="1:7" x14ac:dyDescent="0.25">
      <c r="A321" s="102" t="s">
        <v>807</v>
      </c>
      <c r="B321" s="102" t="s">
        <v>704</v>
      </c>
      <c r="C321" s="137" t="s">
        <v>924</v>
      </c>
      <c r="D321" s="137" t="s">
        <v>924</v>
      </c>
      <c r="F321" s="116" t="str">
        <f t="shared" ref="F321:F334" si="13">IF($C$328=0,"",IF(C321="[for completion]","",C321/$C$328))</f>
        <v/>
      </c>
      <c r="G321" s="116" t="str">
        <f t="shared" ref="G321:G334" si="14">IF($D$328=0,"",IF(D321="[for completion]","",D321/$D$328))</f>
        <v/>
      </c>
    </row>
    <row r="322" spans="1:7" x14ac:dyDescent="0.25">
      <c r="A322" s="102" t="s">
        <v>808</v>
      </c>
      <c r="B322" s="102" t="s">
        <v>706</v>
      </c>
      <c r="C322" s="137" t="s">
        <v>924</v>
      </c>
      <c r="D322" s="137" t="s">
        <v>924</v>
      </c>
      <c r="F322" s="116" t="str">
        <f t="shared" si="13"/>
        <v/>
      </c>
      <c r="G322" s="116" t="str">
        <f t="shared" si="14"/>
        <v/>
      </c>
    </row>
    <row r="323" spans="1:7" x14ac:dyDescent="0.25">
      <c r="A323" s="102" t="s">
        <v>809</v>
      </c>
      <c r="B323" s="102" t="s">
        <v>708</v>
      </c>
      <c r="C323" s="137" t="s">
        <v>924</v>
      </c>
      <c r="D323" s="137" t="s">
        <v>924</v>
      </c>
      <c r="F323" s="116" t="str">
        <f t="shared" si="13"/>
        <v/>
      </c>
      <c r="G323" s="116" t="str">
        <f t="shared" si="14"/>
        <v/>
      </c>
    </row>
    <row r="324" spans="1:7" x14ac:dyDescent="0.25">
      <c r="A324" s="102" t="s">
        <v>810</v>
      </c>
      <c r="B324" s="102" t="s">
        <v>710</v>
      </c>
      <c r="C324" s="137" t="s">
        <v>924</v>
      </c>
      <c r="D324" s="137" t="s">
        <v>924</v>
      </c>
      <c r="F324" s="116" t="str">
        <f t="shared" si="13"/>
        <v/>
      </c>
      <c r="G324" s="116" t="str">
        <f t="shared" si="14"/>
        <v/>
      </c>
    </row>
    <row r="325" spans="1:7" x14ac:dyDescent="0.25">
      <c r="A325" s="102" t="s">
        <v>811</v>
      </c>
      <c r="B325" s="102" t="s">
        <v>712</v>
      </c>
      <c r="C325" s="137" t="s">
        <v>924</v>
      </c>
      <c r="D325" s="137" t="s">
        <v>924</v>
      </c>
      <c r="F325" s="116" t="str">
        <f t="shared" si="13"/>
        <v/>
      </c>
      <c r="G325" s="116" t="str">
        <f t="shared" si="14"/>
        <v/>
      </c>
    </row>
    <row r="326" spans="1:7" x14ac:dyDescent="0.25">
      <c r="A326" s="102" t="s">
        <v>812</v>
      </c>
      <c r="B326" s="102" t="s">
        <v>714</v>
      </c>
      <c r="C326" s="137" t="s">
        <v>924</v>
      </c>
      <c r="D326" s="137" t="s">
        <v>924</v>
      </c>
      <c r="F326" s="116" t="str">
        <f t="shared" si="13"/>
        <v/>
      </c>
      <c r="G326" s="116" t="str">
        <f t="shared" si="14"/>
        <v/>
      </c>
    </row>
    <row r="327" spans="1:7" x14ac:dyDescent="0.25">
      <c r="A327" s="102" t="s">
        <v>813</v>
      </c>
      <c r="B327" s="102" t="s">
        <v>716</v>
      </c>
      <c r="C327" s="137" t="s">
        <v>924</v>
      </c>
      <c r="D327" s="137" t="s">
        <v>924</v>
      </c>
      <c r="F327" s="116" t="str">
        <f t="shared" si="13"/>
        <v/>
      </c>
      <c r="G327" s="116" t="str">
        <f t="shared" si="14"/>
        <v/>
      </c>
    </row>
    <row r="328" spans="1:7" x14ac:dyDescent="0.25">
      <c r="A328" s="102" t="s">
        <v>814</v>
      </c>
      <c r="B328" s="132" t="s">
        <v>94</v>
      </c>
      <c r="C328" s="102">
        <f>SUM(C320:C327)</f>
        <v>0</v>
      </c>
      <c r="D328" s="102">
        <f>SUM(D320:D327)</f>
        <v>0</v>
      </c>
      <c r="F328" s="118">
        <f>SUM(F320:F327)</f>
        <v>0</v>
      </c>
      <c r="G328" s="118">
        <f>SUM(G320:G327)</f>
        <v>0</v>
      </c>
    </row>
    <row r="329" spans="1:7" outlineLevel="1" x14ac:dyDescent="0.25">
      <c r="A329" s="102" t="s">
        <v>815</v>
      </c>
      <c r="B329" s="119"/>
      <c r="F329" s="116" t="str">
        <f t="shared" si="13"/>
        <v/>
      </c>
      <c r="G329" s="116" t="str">
        <f t="shared" si="14"/>
        <v/>
      </c>
    </row>
    <row r="330" spans="1:7" outlineLevel="1" x14ac:dyDescent="0.25">
      <c r="A330" s="102" t="s">
        <v>816</v>
      </c>
      <c r="B330" s="119"/>
      <c r="F330" s="116" t="str">
        <f t="shared" si="13"/>
        <v/>
      </c>
      <c r="G330" s="116" t="str">
        <f t="shared" si="14"/>
        <v/>
      </c>
    </row>
    <row r="331" spans="1:7" outlineLevel="1" x14ac:dyDescent="0.25">
      <c r="A331" s="102" t="s">
        <v>817</v>
      </c>
      <c r="B331" s="119"/>
      <c r="F331" s="116" t="str">
        <f t="shared" si="13"/>
        <v/>
      </c>
      <c r="G331" s="116" t="str">
        <f t="shared" si="14"/>
        <v/>
      </c>
    </row>
    <row r="332" spans="1:7" outlineLevel="1" x14ac:dyDescent="0.25">
      <c r="A332" s="102" t="s">
        <v>818</v>
      </c>
      <c r="B332" s="119"/>
      <c r="F332" s="116" t="str">
        <f t="shared" si="13"/>
        <v/>
      </c>
      <c r="G332" s="116" t="str">
        <f t="shared" si="14"/>
        <v/>
      </c>
    </row>
    <row r="333" spans="1:7" outlineLevel="1" x14ac:dyDescent="0.25">
      <c r="A333" s="102" t="s">
        <v>819</v>
      </c>
      <c r="B333" s="119"/>
      <c r="F333" s="116" t="str">
        <f t="shared" si="13"/>
        <v/>
      </c>
      <c r="G333" s="116" t="str">
        <f t="shared" si="14"/>
        <v/>
      </c>
    </row>
    <row r="334" spans="1:7" outlineLevel="1" x14ac:dyDescent="0.25">
      <c r="A334" s="102" t="s">
        <v>820</v>
      </c>
      <c r="B334" s="119"/>
      <c r="F334" s="116" t="str">
        <f t="shared" si="13"/>
        <v/>
      </c>
      <c r="G334" s="116" t="str">
        <f t="shared" si="14"/>
        <v/>
      </c>
    </row>
    <row r="335" spans="1:7" outlineLevel="1" x14ac:dyDescent="0.25">
      <c r="A335" s="102" t="s">
        <v>821</v>
      </c>
      <c r="B335" s="119"/>
      <c r="F335" s="116"/>
      <c r="G335" s="116"/>
    </row>
    <row r="336" spans="1:7" outlineLevel="1" x14ac:dyDescent="0.25">
      <c r="A336" s="102" t="s">
        <v>822</v>
      </c>
      <c r="B336" s="119"/>
      <c r="F336" s="116"/>
      <c r="G336" s="116"/>
    </row>
    <row r="337" spans="1:7" outlineLevel="1" x14ac:dyDescent="0.25">
      <c r="A337" s="102" t="s">
        <v>823</v>
      </c>
      <c r="B337" s="119"/>
      <c r="F337" s="118"/>
      <c r="G337" s="118"/>
    </row>
    <row r="338" spans="1:7" ht="15" customHeight="1" x14ac:dyDescent="0.25">
      <c r="A338" s="113"/>
      <c r="B338" s="114" t="s">
        <v>824</v>
      </c>
      <c r="C338" s="113" t="s">
        <v>666</v>
      </c>
      <c r="D338" s="113" t="s">
        <v>667</v>
      </c>
      <c r="E338" s="113"/>
      <c r="F338" s="113" t="s">
        <v>496</v>
      </c>
      <c r="G338" s="113" t="s">
        <v>668</v>
      </c>
    </row>
    <row r="339" spans="1:7" x14ac:dyDescent="0.25">
      <c r="A339" s="102" t="s">
        <v>825</v>
      </c>
      <c r="B339" s="102" t="s">
        <v>699</v>
      </c>
      <c r="C339" s="137" t="s">
        <v>924</v>
      </c>
      <c r="D339" s="137" t="s">
        <v>924</v>
      </c>
      <c r="G339" s="102"/>
    </row>
    <row r="340" spans="1:7" x14ac:dyDescent="0.25">
      <c r="G340" s="102"/>
    </row>
    <row r="341" spans="1:7" x14ac:dyDescent="0.25">
      <c r="B341" s="123" t="s">
        <v>700</v>
      </c>
      <c r="G341" s="102"/>
    </row>
    <row r="342" spans="1:7" x14ac:dyDescent="0.25">
      <c r="A342" s="102" t="s">
        <v>826</v>
      </c>
      <c r="B342" s="102" t="s">
        <v>702</v>
      </c>
      <c r="C342" s="137" t="s">
        <v>924</v>
      </c>
      <c r="D342" s="137" t="s">
        <v>924</v>
      </c>
      <c r="F342" s="116" t="str">
        <f>IF($C$350=0,"",IF(C342="[Mark as ND1 if not relevant]","",C342/$C$350))</f>
        <v/>
      </c>
      <c r="G342" s="116" t="str">
        <f>IF($D$350=0,"",IF(D342="[Mark as ND1 if not relevant]","",D342/$D$350))</f>
        <v/>
      </c>
    </row>
    <row r="343" spans="1:7" x14ac:dyDescent="0.25">
      <c r="A343" s="102" t="s">
        <v>827</v>
      </c>
      <c r="B343" s="102" t="s">
        <v>704</v>
      </c>
      <c r="C343" s="137" t="s">
        <v>924</v>
      </c>
      <c r="D343" s="137" t="s">
        <v>924</v>
      </c>
      <c r="F343" s="116" t="str">
        <f t="shared" ref="F343:F349" si="15">IF($C$350=0,"",IF(C343="[Mark as ND1 if not relevant]","",C343/$C$350))</f>
        <v/>
      </c>
      <c r="G343" s="116" t="str">
        <f t="shared" ref="G343:G349" si="16">IF($D$350=0,"",IF(D343="[Mark as ND1 if not relevant]","",D343/$D$350))</f>
        <v/>
      </c>
    </row>
    <row r="344" spans="1:7" x14ac:dyDescent="0.25">
      <c r="A344" s="102" t="s">
        <v>828</v>
      </c>
      <c r="B344" s="102" t="s">
        <v>706</v>
      </c>
      <c r="C344" s="137" t="s">
        <v>924</v>
      </c>
      <c r="D344" s="137" t="s">
        <v>924</v>
      </c>
      <c r="F344" s="116" t="str">
        <f t="shared" si="15"/>
        <v/>
      </c>
      <c r="G344" s="116" t="str">
        <f t="shared" si="16"/>
        <v/>
      </c>
    </row>
    <row r="345" spans="1:7" x14ac:dyDescent="0.25">
      <c r="A345" s="102" t="s">
        <v>829</v>
      </c>
      <c r="B345" s="102" t="s">
        <v>708</v>
      </c>
      <c r="C345" s="137" t="s">
        <v>924</v>
      </c>
      <c r="D345" s="137" t="s">
        <v>924</v>
      </c>
      <c r="F345" s="116" t="str">
        <f t="shared" si="15"/>
        <v/>
      </c>
      <c r="G345" s="116" t="str">
        <f t="shared" si="16"/>
        <v/>
      </c>
    </row>
    <row r="346" spans="1:7" x14ac:dyDescent="0.25">
      <c r="A346" s="102" t="s">
        <v>830</v>
      </c>
      <c r="B346" s="102" t="s">
        <v>710</v>
      </c>
      <c r="C346" s="137" t="s">
        <v>924</v>
      </c>
      <c r="D346" s="137" t="s">
        <v>924</v>
      </c>
      <c r="F346" s="116" t="str">
        <f t="shared" si="15"/>
        <v/>
      </c>
      <c r="G346" s="116" t="str">
        <f t="shared" si="16"/>
        <v/>
      </c>
    </row>
    <row r="347" spans="1:7" x14ac:dyDescent="0.25">
      <c r="A347" s="102" t="s">
        <v>831</v>
      </c>
      <c r="B347" s="102" t="s">
        <v>712</v>
      </c>
      <c r="C347" s="137" t="s">
        <v>924</v>
      </c>
      <c r="D347" s="137" t="s">
        <v>924</v>
      </c>
      <c r="F347" s="116" t="str">
        <f t="shared" si="15"/>
        <v/>
      </c>
      <c r="G347" s="116" t="str">
        <f t="shared" si="16"/>
        <v/>
      </c>
    </row>
    <row r="348" spans="1:7" x14ac:dyDescent="0.25">
      <c r="A348" s="102" t="s">
        <v>832</v>
      </c>
      <c r="B348" s="102" t="s">
        <v>714</v>
      </c>
      <c r="C348" s="137" t="s">
        <v>924</v>
      </c>
      <c r="D348" s="137" t="s">
        <v>924</v>
      </c>
      <c r="F348" s="116" t="str">
        <f t="shared" si="15"/>
        <v/>
      </c>
      <c r="G348" s="116" t="str">
        <f t="shared" si="16"/>
        <v/>
      </c>
    </row>
    <row r="349" spans="1:7" x14ac:dyDescent="0.25">
      <c r="A349" s="102" t="s">
        <v>833</v>
      </c>
      <c r="B349" s="102" t="s">
        <v>716</v>
      </c>
      <c r="C349" s="137" t="s">
        <v>924</v>
      </c>
      <c r="D349" s="137" t="s">
        <v>924</v>
      </c>
      <c r="F349" s="116" t="str">
        <f t="shared" si="15"/>
        <v/>
      </c>
      <c r="G349" s="116" t="str">
        <f t="shared" si="16"/>
        <v/>
      </c>
    </row>
    <row r="350" spans="1:7" x14ac:dyDescent="0.25">
      <c r="A350" s="102" t="s">
        <v>834</v>
      </c>
      <c r="B350" s="132" t="s">
        <v>94</v>
      </c>
      <c r="C350" s="102">
        <f>SUM(C342:C349)</f>
        <v>0</v>
      </c>
      <c r="D350" s="102">
        <f>SUM(D342:D349)</f>
        <v>0</v>
      </c>
      <c r="F350" s="118">
        <f>SUM(F342:F349)</f>
        <v>0</v>
      </c>
      <c r="G350" s="118">
        <f>SUM(G342:G349)</f>
        <v>0</v>
      </c>
    </row>
    <row r="351" spans="1:7" outlineLevel="1" x14ac:dyDescent="0.25">
      <c r="A351" s="102" t="s">
        <v>835</v>
      </c>
      <c r="B351" s="119"/>
      <c r="F351" s="116" t="str">
        <f t="shared" ref="F351:F356" si="17">IF($C$350=0,"",IF(C351="[for completion]","",C351/$C$350))</f>
        <v/>
      </c>
      <c r="G351" s="116" t="str">
        <f t="shared" ref="G351:G356" si="18">IF($D$350=0,"",IF(D351="[for completion]","",D351/$D$350))</f>
        <v/>
      </c>
    </row>
    <row r="352" spans="1:7" outlineLevel="1" x14ac:dyDescent="0.25">
      <c r="A352" s="102" t="s">
        <v>836</v>
      </c>
      <c r="B352" s="119"/>
      <c r="F352" s="116" t="str">
        <f t="shared" si="17"/>
        <v/>
      </c>
      <c r="G352" s="116" t="str">
        <f t="shared" si="18"/>
        <v/>
      </c>
    </row>
    <row r="353" spans="1:7" outlineLevel="1" x14ac:dyDescent="0.25">
      <c r="A353" s="102" t="s">
        <v>837</v>
      </c>
      <c r="B353" s="119"/>
      <c r="F353" s="116" t="str">
        <f t="shared" si="17"/>
        <v/>
      </c>
      <c r="G353" s="116" t="str">
        <f t="shared" si="18"/>
        <v/>
      </c>
    </row>
    <row r="354" spans="1:7" outlineLevel="1" x14ac:dyDescent="0.25">
      <c r="A354" s="102" t="s">
        <v>838</v>
      </c>
      <c r="B354" s="119"/>
      <c r="F354" s="116" t="str">
        <f t="shared" si="17"/>
        <v/>
      </c>
      <c r="G354" s="116" t="str">
        <f t="shared" si="18"/>
        <v/>
      </c>
    </row>
    <row r="355" spans="1:7" outlineLevel="1" x14ac:dyDescent="0.25">
      <c r="A355" s="102" t="s">
        <v>839</v>
      </c>
      <c r="B355" s="119"/>
      <c r="F355" s="116" t="str">
        <f t="shared" si="17"/>
        <v/>
      </c>
      <c r="G355" s="116" t="str">
        <f t="shared" si="18"/>
        <v/>
      </c>
    </row>
    <row r="356" spans="1:7" outlineLevel="1" x14ac:dyDescent="0.25">
      <c r="A356" s="102" t="s">
        <v>840</v>
      </c>
      <c r="B356" s="119"/>
      <c r="F356" s="116" t="str">
        <f t="shared" si="17"/>
        <v/>
      </c>
      <c r="G356" s="116" t="str">
        <f t="shared" si="18"/>
        <v/>
      </c>
    </row>
    <row r="357" spans="1:7" outlineLevel="1" x14ac:dyDescent="0.25">
      <c r="A357" s="102" t="s">
        <v>841</v>
      </c>
      <c r="B357" s="119"/>
      <c r="F357" s="116"/>
      <c r="G357" s="116"/>
    </row>
    <row r="358" spans="1:7" outlineLevel="1" x14ac:dyDescent="0.25">
      <c r="A358" s="102" t="s">
        <v>842</v>
      </c>
      <c r="B358" s="119"/>
      <c r="F358" s="116"/>
      <c r="G358" s="116"/>
    </row>
    <row r="359" spans="1:7" outlineLevel="1" x14ac:dyDescent="0.25">
      <c r="A359" s="102" t="s">
        <v>843</v>
      </c>
      <c r="B359" s="119"/>
      <c r="F359" s="116"/>
      <c r="G359" s="118"/>
    </row>
    <row r="360" spans="1:7" ht="15" customHeight="1" x14ac:dyDescent="0.25">
      <c r="A360" s="113"/>
      <c r="B360" s="114" t="s">
        <v>844</v>
      </c>
      <c r="C360" s="113" t="s">
        <v>845</v>
      </c>
      <c r="D360" s="113"/>
      <c r="E360" s="113"/>
      <c r="F360" s="113"/>
      <c r="G360" s="115"/>
    </row>
    <row r="361" spans="1:7" x14ac:dyDescent="0.25">
      <c r="A361" s="102" t="s">
        <v>846</v>
      </c>
      <c r="B361" s="123" t="s">
        <v>847</v>
      </c>
      <c r="C361" s="137" t="s">
        <v>924</v>
      </c>
      <c r="G361" s="102"/>
    </row>
    <row r="362" spans="1:7" x14ac:dyDescent="0.25">
      <c r="A362" s="102" t="s">
        <v>848</v>
      </c>
      <c r="B362" s="123" t="s">
        <v>849</v>
      </c>
      <c r="C362" s="137" t="s">
        <v>924</v>
      </c>
      <c r="G362" s="102"/>
    </row>
    <row r="363" spans="1:7" x14ac:dyDescent="0.25">
      <c r="A363" s="102" t="s">
        <v>850</v>
      </c>
      <c r="B363" s="123" t="s">
        <v>851</v>
      </c>
      <c r="C363" s="137" t="s">
        <v>924</v>
      </c>
      <c r="G363" s="102"/>
    </row>
    <row r="364" spans="1:7" x14ac:dyDescent="0.25">
      <c r="A364" s="102" t="s">
        <v>852</v>
      </c>
      <c r="B364" s="123" t="s">
        <v>853</v>
      </c>
      <c r="C364" s="137" t="s">
        <v>924</v>
      </c>
      <c r="G364" s="102"/>
    </row>
    <row r="365" spans="1:7" x14ac:dyDescent="0.25">
      <c r="A365" s="102" t="s">
        <v>854</v>
      </c>
      <c r="B365" s="123" t="s">
        <v>855</v>
      </c>
      <c r="C365" s="137" t="s">
        <v>924</v>
      </c>
      <c r="G365" s="102"/>
    </row>
    <row r="366" spans="1:7" x14ac:dyDescent="0.25">
      <c r="A366" s="102" t="s">
        <v>856</v>
      </c>
      <c r="B366" s="123" t="s">
        <v>857</v>
      </c>
      <c r="C366" s="137" t="s">
        <v>924</v>
      </c>
      <c r="G366" s="102"/>
    </row>
    <row r="367" spans="1:7" x14ac:dyDescent="0.25">
      <c r="A367" s="102" t="s">
        <v>858</v>
      </c>
      <c r="B367" s="123" t="s">
        <v>859</v>
      </c>
      <c r="C367" s="137" t="s">
        <v>924</v>
      </c>
      <c r="G367" s="102"/>
    </row>
    <row r="368" spans="1:7" x14ac:dyDescent="0.25">
      <c r="A368" s="102" t="s">
        <v>860</v>
      </c>
      <c r="B368" s="123" t="s">
        <v>861</v>
      </c>
      <c r="C368" s="137" t="s">
        <v>924</v>
      </c>
      <c r="G368" s="102"/>
    </row>
    <row r="369" spans="1:7" x14ac:dyDescent="0.25">
      <c r="A369" s="102" t="s">
        <v>862</v>
      </c>
      <c r="B369" s="123" t="s">
        <v>863</v>
      </c>
      <c r="C369" s="137" t="s">
        <v>924</v>
      </c>
      <c r="G369" s="102"/>
    </row>
    <row r="370" spans="1:7" x14ac:dyDescent="0.25">
      <c r="A370" s="102" t="s">
        <v>864</v>
      </c>
      <c r="B370" s="123" t="s">
        <v>92</v>
      </c>
      <c r="C370" s="137" t="s">
        <v>924</v>
      </c>
      <c r="G370" s="102"/>
    </row>
    <row r="371" spans="1:7" outlineLevel="1" x14ac:dyDescent="0.25">
      <c r="A371" s="102" t="s">
        <v>865</v>
      </c>
      <c r="B371" s="119"/>
      <c r="C371" s="137"/>
      <c r="G371" s="102"/>
    </row>
    <row r="372" spans="1:7" outlineLevel="1" x14ac:dyDescent="0.25">
      <c r="A372" s="102" t="s">
        <v>866</v>
      </c>
      <c r="B372" s="119"/>
      <c r="C372" s="137"/>
      <c r="G372" s="102"/>
    </row>
    <row r="373" spans="1:7" outlineLevel="1" x14ac:dyDescent="0.25">
      <c r="A373" s="102" t="s">
        <v>867</v>
      </c>
      <c r="B373" s="119"/>
      <c r="C373" s="137"/>
      <c r="G373" s="102"/>
    </row>
    <row r="374" spans="1:7" outlineLevel="1" x14ac:dyDescent="0.25">
      <c r="A374" s="102" t="s">
        <v>868</v>
      </c>
      <c r="B374" s="119"/>
      <c r="C374" s="137"/>
      <c r="G374" s="102"/>
    </row>
    <row r="375" spans="1:7" outlineLevel="1" x14ac:dyDescent="0.25">
      <c r="A375" s="102" t="s">
        <v>869</v>
      </c>
      <c r="B375" s="119"/>
      <c r="C375" s="137"/>
      <c r="G375" s="102"/>
    </row>
    <row r="376" spans="1:7" outlineLevel="1" x14ac:dyDescent="0.25">
      <c r="A376" s="102" t="s">
        <v>870</v>
      </c>
      <c r="B376" s="119"/>
      <c r="C376" s="137"/>
      <c r="G376" s="102"/>
    </row>
    <row r="377" spans="1:7" outlineLevel="1" x14ac:dyDescent="0.25">
      <c r="A377" s="102" t="s">
        <v>871</v>
      </c>
      <c r="B377" s="119"/>
      <c r="C377" s="137"/>
      <c r="G377" s="102"/>
    </row>
    <row r="378" spans="1:7" outlineLevel="1" x14ac:dyDescent="0.25">
      <c r="A378" s="102" t="s">
        <v>872</v>
      </c>
      <c r="B378" s="119"/>
      <c r="C378" s="137"/>
      <c r="G378" s="102"/>
    </row>
    <row r="379" spans="1:7" outlineLevel="1" x14ac:dyDescent="0.25">
      <c r="A379" s="102" t="s">
        <v>873</v>
      </c>
      <c r="B379" s="119"/>
      <c r="C379" s="137"/>
      <c r="G379" s="102"/>
    </row>
    <row r="380" spans="1:7" outlineLevel="1" x14ac:dyDescent="0.25">
      <c r="A380" s="102" t="s">
        <v>874</v>
      </c>
      <c r="B380" s="119"/>
      <c r="C380" s="137"/>
      <c r="G380" s="102"/>
    </row>
    <row r="381" spans="1:7" outlineLevel="1" x14ac:dyDescent="0.25">
      <c r="A381" s="102" t="s">
        <v>875</v>
      </c>
      <c r="B381" s="119"/>
      <c r="C381" s="137"/>
      <c r="G381" s="102"/>
    </row>
    <row r="382" spans="1:7" outlineLevel="1" x14ac:dyDescent="0.25">
      <c r="A382" s="102" t="s">
        <v>876</v>
      </c>
      <c r="B382" s="119"/>
      <c r="C382" s="137"/>
    </row>
    <row r="383" spans="1:7" outlineLevel="1" x14ac:dyDescent="0.25">
      <c r="A383" s="102" t="s">
        <v>877</v>
      </c>
      <c r="B383" s="119"/>
      <c r="C383" s="137"/>
    </row>
    <row r="384" spans="1:7" outlineLevel="1" x14ac:dyDescent="0.25">
      <c r="A384" s="102" t="s">
        <v>878</v>
      </c>
      <c r="B384" s="119"/>
      <c r="C384" s="137"/>
    </row>
    <row r="385" spans="1:3" outlineLevel="1" x14ac:dyDescent="0.25">
      <c r="A385" s="102" t="s">
        <v>879</v>
      </c>
      <c r="B385" s="119"/>
      <c r="C385" s="137"/>
    </row>
    <row r="386" spans="1:3" outlineLevel="1" x14ac:dyDescent="0.25">
      <c r="A386" s="102" t="s">
        <v>880</v>
      </c>
      <c r="B386" s="119"/>
      <c r="C386" s="137"/>
    </row>
    <row r="387" spans="1:3" outlineLevel="1" x14ac:dyDescent="0.25">
      <c r="A387" s="102" t="s">
        <v>881</v>
      </c>
      <c r="B387" s="119"/>
      <c r="C387" s="137"/>
    </row>
    <row r="388" spans="1:3" x14ac:dyDescent="0.25">
      <c r="C388" s="137"/>
    </row>
    <row r="389" spans="1:3" x14ac:dyDescent="0.25">
      <c r="C389" s="137"/>
    </row>
    <row r="390" spans="1:3" x14ac:dyDescent="0.25">
      <c r="C390" s="137"/>
    </row>
    <row r="391" spans="1:3" x14ac:dyDescent="0.25">
      <c r="C391" s="137"/>
    </row>
    <row r="392" spans="1:3" x14ac:dyDescent="0.25">
      <c r="C392" s="137"/>
    </row>
    <row r="393" spans="1:3" x14ac:dyDescent="0.25">
      <c r="C393" s="137"/>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 ref="B316" location="'2. Harmonised Glossary'!A11" display="Loan to Value (LTV) Information - Un-indexed" xr:uid="{00000000-0004-0000-0200-000008000000}"/>
    <hyperlink ref="B338"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M383"/>
  <sheetViews>
    <sheetView zoomScale="80" zoomScaleNormal="80" workbookViewId="0">
      <selection activeCell="C24" sqref="C24"/>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3" customFormat="1" ht="31.5" x14ac:dyDescent="0.25">
      <c r="A1" s="141" t="s">
        <v>886</v>
      </c>
      <c r="B1" s="141"/>
      <c r="C1" s="149" t="s">
        <v>1256</v>
      </c>
      <c r="D1" s="20"/>
      <c r="E1" s="20"/>
      <c r="F1" s="20"/>
      <c r="G1" s="20"/>
      <c r="H1" s="20"/>
      <c r="I1" s="20"/>
      <c r="J1" s="20"/>
      <c r="K1" s="20"/>
      <c r="L1" s="20"/>
      <c r="M1" s="20"/>
    </row>
    <row r="2" spans="1:13" x14ac:dyDescent="0.25">
      <c r="B2" s="23"/>
      <c r="C2" s="23"/>
    </row>
    <row r="3" spans="1:13" x14ac:dyDescent="0.25">
      <c r="A3" s="74" t="s">
        <v>887</v>
      </c>
      <c r="B3" s="75"/>
      <c r="C3" s="23"/>
    </row>
    <row r="4" spans="1:13" x14ac:dyDescent="0.25">
      <c r="C4" s="23"/>
    </row>
    <row r="5" spans="1:13" ht="37.5" x14ac:dyDescent="0.25">
      <c r="A5" s="36" t="s">
        <v>30</v>
      </c>
      <c r="B5" s="36" t="s">
        <v>888</v>
      </c>
      <c r="C5" s="76" t="s">
        <v>1270</v>
      </c>
    </row>
    <row r="6" spans="1:13" ht="45" x14ac:dyDescent="0.25">
      <c r="A6" s="1" t="s">
        <v>889</v>
      </c>
      <c r="B6" s="39" t="s">
        <v>890</v>
      </c>
      <c r="C6" s="328" t="s">
        <v>1608</v>
      </c>
    </row>
    <row r="7" spans="1:13" ht="30" x14ac:dyDescent="0.25">
      <c r="A7" s="1" t="s">
        <v>891</v>
      </c>
      <c r="B7" s="39" t="s">
        <v>892</v>
      </c>
      <c r="C7" s="328" t="s">
        <v>1609</v>
      </c>
    </row>
    <row r="8" spans="1:13" ht="60" x14ac:dyDescent="0.25">
      <c r="A8" s="1" t="s">
        <v>893</v>
      </c>
      <c r="B8" s="39" t="s">
        <v>894</v>
      </c>
      <c r="C8" s="328" t="s">
        <v>1610</v>
      </c>
    </row>
    <row r="9" spans="1:13" x14ac:dyDescent="0.25">
      <c r="A9" s="1" t="s">
        <v>895</v>
      </c>
      <c r="B9" s="39" t="s">
        <v>896</v>
      </c>
      <c r="C9" s="328" t="s">
        <v>1611</v>
      </c>
    </row>
    <row r="10" spans="1:13" ht="44.25" customHeight="1" x14ac:dyDescent="0.25">
      <c r="A10" s="1" t="s">
        <v>897</v>
      </c>
      <c r="B10" s="39" t="s">
        <v>1114</v>
      </c>
      <c r="C10" s="328" t="s">
        <v>1612</v>
      </c>
    </row>
    <row r="11" spans="1:13" ht="105" x14ac:dyDescent="0.25">
      <c r="A11" s="1" t="s">
        <v>898</v>
      </c>
      <c r="B11" s="39" t="s">
        <v>899</v>
      </c>
      <c r="C11" s="328" t="s">
        <v>1613</v>
      </c>
    </row>
    <row r="12" spans="1:13" ht="30" x14ac:dyDescent="0.25">
      <c r="A12" s="1" t="s">
        <v>900</v>
      </c>
      <c r="B12" s="39" t="s">
        <v>901</v>
      </c>
      <c r="C12" s="328" t="s">
        <v>1614</v>
      </c>
    </row>
    <row r="13" spans="1:13" ht="60" x14ac:dyDescent="0.25">
      <c r="A13" s="1" t="s">
        <v>902</v>
      </c>
      <c r="B13" s="39" t="s">
        <v>903</v>
      </c>
      <c r="C13" s="328" t="s">
        <v>1615</v>
      </c>
    </row>
    <row r="14" spans="1:13" ht="60" x14ac:dyDescent="0.25">
      <c r="A14" s="1" t="s">
        <v>904</v>
      </c>
      <c r="B14" s="39" t="s">
        <v>905</v>
      </c>
      <c r="C14" s="328" t="s">
        <v>1616</v>
      </c>
    </row>
    <row r="15" spans="1:13" x14ac:dyDescent="0.25">
      <c r="A15" s="1" t="s">
        <v>906</v>
      </c>
      <c r="B15" s="39" t="s">
        <v>907</v>
      </c>
      <c r="C15" s="328" t="s">
        <v>1617</v>
      </c>
    </row>
    <row r="16" spans="1:13" ht="30" x14ac:dyDescent="0.25">
      <c r="A16" s="1" t="s">
        <v>908</v>
      </c>
      <c r="B16" s="43" t="s">
        <v>909</v>
      </c>
      <c r="C16" s="328" t="s">
        <v>1618</v>
      </c>
    </row>
    <row r="17" spans="1:3" ht="60" x14ac:dyDescent="0.25">
      <c r="A17" s="1" t="s">
        <v>910</v>
      </c>
      <c r="B17" s="43" t="s">
        <v>911</v>
      </c>
      <c r="C17" s="329" t="s">
        <v>1619</v>
      </c>
    </row>
    <row r="18" spans="1:3" x14ac:dyDescent="0.25">
      <c r="A18" s="1" t="s">
        <v>912</v>
      </c>
      <c r="B18" s="43" t="s">
        <v>913</v>
      </c>
      <c r="C18" s="328" t="s">
        <v>1620</v>
      </c>
    </row>
    <row r="19" spans="1:3" outlineLevel="1" x14ac:dyDescent="0.25">
      <c r="A19" s="1" t="s">
        <v>914</v>
      </c>
      <c r="B19" s="40" t="s">
        <v>915</v>
      </c>
      <c r="C19" s="328" t="s">
        <v>924</v>
      </c>
    </row>
    <row r="20" spans="1:3" outlineLevel="1" x14ac:dyDescent="0.25">
      <c r="A20" s="1" t="s">
        <v>916</v>
      </c>
      <c r="B20" s="73"/>
      <c r="C20" s="328"/>
    </row>
    <row r="21" spans="1:3" outlineLevel="1" x14ac:dyDescent="0.25">
      <c r="A21" s="1" t="s">
        <v>917</v>
      </c>
      <c r="B21" s="73"/>
      <c r="C21" s="328"/>
    </row>
    <row r="22" spans="1:3" outlineLevel="1" x14ac:dyDescent="0.25">
      <c r="A22" s="1" t="s">
        <v>918</v>
      </c>
      <c r="B22" s="73"/>
      <c r="C22" s="25"/>
    </row>
    <row r="23" spans="1:3" outlineLevel="1" x14ac:dyDescent="0.25">
      <c r="A23" s="1" t="s">
        <v>919</v>
      </c>
      <c r="B23" s="73"/>
      <c r="C23" s="25"/>
    </row>
    <row r="24" spans="1:3" ht="18.75" x14ac:dyDescent="0.25">
      <c r="A24" s="36"/>
      <c r="B24" s="36" t="s">
        <v>920</v>
      </c>
      <c r="C24" s="76" t="s">
        <v>921</v>
      </c>
    </row>
    <row r="25" spans="1:3" x14ac:dyDescent="0.25">
      <c r="A25" s="1" t="s">
        <v>922</v>
      </c>
      <c r="B25" s="43" t="s">
        <v>923</v>
      </c>
      <c r="C25" s="25" t="s">
        <v>924</v>
      </c>
    </row>
    <row r="26" spans="1:3" x14ac:dyDescent="0.25">
      <c r="A26" s="1" t="s">
        <v>925</v>
      </c>
      <c r="B26" s="43" t="s">
        <v>926</v>
      </c>
      <c r="C26" s="25" t="s">
        <v>927</v>
      </c>
    </row>
    <row r="27" spans="1:3" x14ac:dyDescent="0.25">
      <c r="A27" s="1" t="s">
        <v>928</v>
      </c>
      <c r="B27" s="43" t="s">
        <v>929</v>
      </c>
      <c r="C27" s="25" t="s">
        <v>930</v>
      </c>
    </row>
    <row r="28" spans="1:3" outlineLevel="1" x14ac:dyDescent="0.25">
      <c r="A28" s="1" t="s">
        <v>931</v>
      </c>
      <c r="B28" s="42"/>
      <c r="C28" s="25"/>
    </row>
    <row r="29" spans="1:3" outlineLevel="1" x14ac:dyDescent="0.25">
      <c r="A29" s="1" t="s">
        <v>932</v>
      </c>
      <c r="B29" s="42"/>
      <c r="C29" s="25"/>
    </row>
    <row r="30" spans="1:3" outlineLevel="1" x14ac:dyDescent="0.25">
      <c r="A30" s="1" t="s">
        <v>1255</v>
      </c>
      <c r="B30" s="43"/>
      <c r="C30" s="25"/>
    </row>
    <row r="31" spans="1:3" ht="18.75" x14ac:dyDescent="0.25">
      <c r="A31" s="36"/>
      <c r="B31" s="36" t="s">
        <v>933</v>
      </c>
      <c r="C31" s="76" t="s">
        <v>1270</v>
      </c>
    </row>
    <row r="32" spans="1:3" ht="225" x14ac:dyDescent="0.25">
      <c r="A32" s="1" t="s">
        <v>934</v>
      </c>
      <c r="B32" s="129" t="s">
        <v>1487</v>
      </c>
      <c r="C32" s="328" t="s">
        <v>1621</v>
      </c>
    </row>
    <row r="33" spans="1:3" ht="210" x14ac:dyDescent="0.25">
      <c r="A33" s="1" t="s">
        <v>935</v>
      </c>
      <c r="B33" s="129" t="s">
        <v>1497</v>
      </c>
      <c r="C33" s="328" t="s">
        <v>1622</v>
      </c>
    </row>
    <row r="34" spans="1:3" ht="75" x14ac:dyDescent="0.25">
      <c r="A34" s="1" t="s">
        <v>936</v>
      </c>
      <c r="B34" s="129" t="s">
        <v>1641</v>
      </c>
      <c r="C34" s="328" t="s">
        <v>1642</v>
      </c>
    </row>
    <row r="35" spans="1:3" x14ac:dyDescent="0.25">
      <c r="A35" s="1" t="s">
        <v>937</v>
      </c>
      <c r="B35" s="335" t="s">
        <v>1643</v>
      </c>
      <c r="C35" s="328" t="s">
        <v>1644</v>
      </c>
    </row>
    <row r="36" spans="1:3" x14ac:dyDescent="0.25">
      <c r="A36" s="1" t="s">
        <v>938</v>
      </c>
      <c r="B36" s="42"/>
    </row>
    <row r="37" spans="1:3" x14ac:dyDescent="0.25">
      <c r="A37" s="1" t="s">
        <v>939</v>
      </c>
      <c r="B37" s="42"/>
    </row>
    <row r="38" spans="1:3" x14ac:dyDescent="0.25">
      <c r="B38" s="42"/>
    </row>
    <row r="39" spans="1:3" x14ac:dyDescent="0.25">
      <c r="A39" s="336" t="s">
        <v>1645</v>
      </c>
      <c r="B39" s="42"/>
    </row>
    <row r="40" spans="1:3" x14ac:dyDescent="0.25">
      <c r="A40" s="336" t="s">
        <v>1646</v>
      </c>
      <c r="B40" s="42"/>
    </row>
    <row r="41" spans="1:3" x14ac:dyDescent="0.25">
      <c r="A41" s="336" t="s">
        <v>1647</v>
      </c>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77"/>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78"/>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940</v>
      </c>
    </row>
    <row r="3" spans="1:1" x14ac:dyDescent="0.25">
      <c r="A3" s="79"/>
    </row>
    <row r="4" spans="1:1" ht="34.5" x14ac:dyDescent="0.25">
      <c r="A4" s="80" t="s">
        <v>941</v>
      </c>
    </row>
    <row r="5" spans="1:1" ht="34.5" x14ac:dyDescent="0.25">
      <c r="A5" s="80" t="s">
        <v>942</v>
      </c>
    </row>
    <row r="6" spans="1:1" ht="51.75" x14ac:dyDescent="0.25">
      <c r="A6" s="80" t="s">
        <v>943</v>
      </c>
    </row>
    <row r="7" spans="1:1" ht="17.25" x14ac:dyDescent="0.25">
      <c r="A7" s="80"/>
    </row>
    <row r="8" spans="1:1" ht="18.75" x14ac:dyDescent="0.25">
      <c r="A8" s="81" t="s">
        <v>944</v>
      </c>
    </row>
    <row r="9" spans="1:1" ht="34.5" x14ac:dyDescent="0.3">
      <c r="A9" s="90" t="s">
        <v>1107</v>
      </c>
    </row>
    <row r="10" spans="1:1" ht="86.25" x14ac:dyDescent="0.25">
      <c r="A10" s="83" t="s">
        <v>945</v>
      </c>
    </row>
    <row r="11" spans="1:1" ht="34.5" x14ac:dyDescent="0.25">
      <c r="A11" s="83" t="s">
        <v>946</v>
      </c>
    </row>
    <row r="12" spans="1:1" ht="17.25" x14ac:dyDescent="0.25">
      <c r="A12" s="83" t="s">
        <v>947</v>
      </c>
    </row>
    <row r="13" spans="1:1" ht="17.25" x14ac:dyDescent="0.25">
      <c r="A13" s="83" t="s">
        <v>948</v>
      </c>
    </row>
    <row r="14" spans="1:1" ht="34.5" x14ac:dyDescent="0.25">
      <c r="A14" s="83" t="s">
        <v>949</v>
      </c>
    </row>
    <row r="15" spans="1:1" ht="17.25" x14ac:dyDescent="0.25">
      <c r="A15" s="83"/>
    </row>
    <row r="16" spans="1:1" ht="18.75" x14ac:dyDescent="0.25">
      <c r="A16" s="81" t="s">
        <v>950</v>
      </c>
    </row>
    <row r="17" spans="1:1" ht="17.25" x14ac:dyDescent="0.25">
      <c r="A17" s="84" t="s">
        <v>951</v>
      </c>
    </row>
    <row r="18" spans="1:1" ht="34.5" x14ac:dyDescent="0.25">
      <c r="A18" s="85" t="s">
        <v>952</v>
      </c>
    </row>
    <row r="19" spans="1:1" ht="34.5" x14ac:dyDescent="0.25">
      <c r="A19" s="85" t="s">
        <v>953</v>
      </c>
    </row>
    <row r="20" spans="1:1" ht="51.75" x14ac:dyDescent="0.25">
      <c r="A20" s="85" t="s">
        <v>954</v>
      </c>
    </row>
    <row r="21" spans="1:1" ht="86.25" x14ac:dyDescent="0.25">
      <c r="A21" s="85" t="s">
        <v>955</v>
      </c>
    </row>
    <row r="22" spans="1:1" ht="51.75" x14ac:dyDescent="0.25">
      <c r="A22" s="85" t="s">
        <v>956</v>
      </c>
    </row>
    <row r="23" spans="1:1" ht="34.5" x14ac:dyDescent="0.25">
      <c r="A23" s="85" t="s">
        <v>957</v>
      </c>
    </row>
    <row r="24" spans="1:1" ht="17.25" x14ac:dyDescent="0.25">
      <c r="A24" s="85" t="s">
        <v>958</v>
      </c>
    </row>
    <row r="25" spans="1:1" ht="17.25" x14ac:dyDescent="0.25">
      <c r="A25" s="84" t="s">
        <v>959</v>
      </c>
    </row>
    <row r="26" spans="1:1" ht="51.75" x14ac:dyDescent="0.3">
      <c r="A26" s="86" t="s">
        <v>960</v>
      </c>
    </row>
    <row r="27" spans="1:1" ht="17.25" x14ac:dyDescent="0.3">
      <c r="A27" s="86" t="s">
        <v>961</v>
      </c>
    </row>
    <row r="28" spans="1:1" ht="17.25" x14ac:dyDescent="0.25">
      <c r="A28" s="84" t="s">
        <v>962</v>
      </c>
    </row>
    <row r="29" spans="1:1" ht="34.5" x14ac:dyDescent="0.25">
      <c r="A29" s="85" t="s">
        <v>963</v>
      </c>
    </row>
    <row r="30" spans="1:1" ht="34.5" x14ac:dyDescent="0.25">
      <c r="A30" s="85" t="s">
        <v>964</v>
      </c>
    </row>
    <row r="31" spans="1:1" ht="34.5" x14ac:dyDescent="0.25">
      <c r="A31" s="85" t="s">
        <v>965</v>
      </c>
    </row>
    <row r="32" spans="1:1" ht="34.5" x14ac:dyDescent="0.25">
      <c r="A32" s="85" t="s">
        <v>966</v>
      </c>
    </row>
    <row r="33" spans="1:1" ht="17.25" x14ac:dyDescent="0.25">
      <c r="A33" s="85"/>
    </row>
    <row r="34" spans="1:1" ht="18.75" x14ac:dyDescent="0.25">
      <c r="A34" s="81" t="s">
        <v>967</v>
      </c>
    </row>
    <row r="35" spans="1:1" ht="17.25" x14ac:dyDescent="0.25">
      <c r="A35" s="84" t="s">
        <v>968</v>
      </c>
    </row>
    <row r="36" spans="1:1" ht="34.5" x14ac:dyDescent="0.25">
      <c r="A36" s="85" t="s">
        <v>969</v>
      </c>
    </row>
    <row r="37" spans="1:1" ht="34.5" x14ac:dyDescent="0.25">
      <c r="A37" s="85" t="s">
        <v>970</v>
      </c>
    </row>
    <row r="38" spans="1:1" ht="34.5" x14ac:dyDescent="0.25">
      <c r="A38" s="85" t="s">
        <v>971</v>
      </c>
    </row>
    <row r="39" spans="1:1" ht="17.25" x14ac:dyDescent="0.25">
      <c r="A39" s="85" t="s">
        <v>972</v>
      </c>
    </row>
    <row r="40" spans="1:1" ht="34.5" x14ac:dyDescent="0.25">
      <c r="A40" s="85" t="s">
        <v>973</v>
      </c>
    </row>
    <row r="41" spans="1:1" ht="17.25" x14ac:dyDescent="0.25">
      <c r="A41" s="84" t="s">
        <v>974</v>
      </c>
    </row>
    <row r="42" spans="1:1" ht="17.25" x14ac:dyDescent="0.25">
      <c r="A42" s="85" t="s">
        <v>975</v>
      </c>
    </row>
    <row r="43" spans="1:1" ht="17.25" x14ac:dyDescent="0.3">
      <c r="A43" s="86" t="s">
        <v>976</v>
      </c>
    </row>
    <row r="44" spans="1:1" ht="17.25" x14ac:dyDescent="0.25">
      <c r="A44" s="84" t="s">
        <v>977</v>
      </c>
    </row>
    <row r="45" spans="1:1" ht="34.5" x14ac:dyDescent="0.3">
      <c r="A45" s="86" t="s">
        <v>978</v>
      </c>
    </row>
    <row r="46" spans="1:1" ht="34.5" x14ac:dyDescent="0.25">
      <c r="A46" s="85" t="s">
        <v>979</v>
      </c>
    </row>
    <row r="47" spans="1:1" ht="51.75" x14ac:dyDescent="0.25">
      <c r="A47" s="85" t="s">
        <v>980</v>
      </c>
    </row>
    <row r="48" spans="1:1" ht="17.25" x14ac:dyDescent="0.25">
      <c r="A48" s="85" t="s">
        <v>981</v>
      </c>
    </row>
    <row r="49" spans="1:1" ht="17.25" x14ac:dyDescent="0.3">
      <c r="A49" s="86" t="s">
        <v>982</v>
      </c>
    </row>
    <row r="50" spans="1:1" ht="17.25" x14ac:dyDescent="0.25">
      <c r="A50" s="84" t="s">
        <v>983</v>
      </c>
    </row>
    <row r="51" spans="1:1" ht="34.5" x14ac:dyDescent="0.3">
      <c r="A51" s="86" t="s">
        <v>984</v>
      </c>
    </row>
    <row r="52" spans="1:1" ht="17.25" x14ac:dyDescent="0.25">
      <c r="A52" s="85" t="s">
        <v>985</v>
      </c>
    </row>
    <row r="53" spans="1:1" ht="34.5" x14ac:dyDescent="0.3">
      <c r="A53" s="86" t="s">
        <v>986</v>
      </c>
    </row>
    <row r="54" spans="1:1" ht="17.25" x14ac:dyDescent="0.25">
      <c r="A54" s="84" t="s">
        <v>987</v>
      </c>
    </row>
    <row r="55" spans="1:1" ht="17.25" x14ac:dyDescent="0.3">
      <c r="A55" s="86" t="s">
        <v>988</v>
      </c>
    </row>
    <row r="56" spans="1:1" ht="34.5" x14ac:dyDescent="0.25">
      <c r="A56" s="85" t="s">
        <v>989</v>
      </c>
    </row>
    <row r="57" spans="1:1" ht="17.25" x14ac:dyDescent="0.25">
      <c r="A57" s="85" t="s">
        <v>990</v>
      </c>
    </row>
    <row r="58" spans="1:1" ht="34.5" x14ac:dyDescent="0.25">
      <c r="A58" s="85" t="s">
        <v>991</v>
      </c>
    </row>
    <row r="59" spans="1:1" ht="17.25" x14ac:dyDescent="0.25">
      <c r="A59" s="84" t="s">
        <v>992</v>
      </c>
    </row>
    <row r="60" spans="1:1" ht="34.5" x14ac:dyDescent="0.25">
      <c r="A60" s="85" t="s">
        <v>993</v>
      </c>
    </row>
    <row r="61" spans="1:1" ht="17.25" x14ac:dyDescent="0.25">
      <c r="A61" s="87"/>
    </row>
    <row r="62" spans="1:1" ht="18.75" x14ac:dyDescent="0.25">
      <c r="A62" s="81" t="s">
        <v>994</v>
      </c>
    </row>
    <row r="63" spans="1:1" ht="17.25" x14ac:dyDescent="0.25">
      <c r="A63" s="84" t="s">
        <v>995</v>
      </c>
    </row>
    <row r="64" spans="1:1" ht="34.5" x14ac:dyDescent="0.25">
      <c r="A64" s="85" t="s">
        <v>996</v>
      </c>
    </row>
    <row r="65" spans="1:1" ht="17.25" x14ac:dyDescent="0.25">
      <c r="A65" s="85" t="s">
        <v>997</v>
      </c>
    </row>
    <row r="66" spans="1:1" ht="34.5" x14ac:dyDescent="0.25">
      <c r="A66" s="83" t="s">
        <v>998</v>
      </c>
    </row>
    <row r="67" spans="1:1" ht="34.5" x14ac:dyDescent="0.25">
      <c r="A67" s="83" t="s">
        <v>999</v>
      </c>
    </row>
    <row r="68" spans="1:1" ht="34.5" x14ac:dyDescent="0.25">
      <c r="A68" s="83" t="s">
        <v>1000</v>
      </c>
    </row>
    <row r="69" spans="1:1" ht="17.25" x14ac:dyDescent="0.25">
      <c r="A69" s="88" t="s">
        <v>1001</v>
      </c>
    </row>
    <row r="70" spans="1:1" ht="51.75" x14ac:dyDescent="0.25">
      <c r="A70" s="83" t="s">
        <v>1002</v>
      </c>
    </row>
    <row r="71" spans="1:1" ht="17.25" x14ac:dyDescent="0.25">
      <c r="A71" s="83" t="s">
        <v>1003</v>
      </c>
    </row>
    <row r="72" spans="1:1" ht="17.25" x14ac:dyDescent="0.25">
      <c r="A72" s="88" t="s">
        <v>1004</v>
      </c>
    </row>
    <row r="73" spans="1:1" ht="17.25" x14ac:dyDescent="0.25">
      <c r="A73" s="83" t="s">
        <v>1005</v>
      </c>
    </row>
    <row r="74" spans="1:1" ht="17.25" x14ac:dyDescent="0.25">
      <c r="A74" s="88" t="s">
        <v>1006</v>
      </c>
    </row>
    <row r="75" spans="1:1" ht="34.5" x14ac:dyDescent="0.25">
      <c r="A75" s="83" t="s">
        <v>1007</v>
      </c>
    </row>
    <row r="76" spans="1:1" ht="17.25" x14ac:dyDescent="0.25">
      <c r="A76" s="83" t="s">
        <v>1008</v>
      </c>
    </row>
    <row r="77" spans="1:1" ht="51.75" x14ac:dyDescent="0.25">
      <c r="A77" s="83" t="s">
        <v>1009</v>
      </c>
    </row>
    <row r="78" spans="1:1" ht="17.25" x14ac:dyDescent="0.25">
      <c r="A78" s="88" t="s">
        <v>1010</v>
      </c>
    </row>
    <row r="79" spans="1:1" ht="17.25" x14ac:dyDescent="0.3">
      <c r="A79" s="82" t="s">
        <v>1011</v>
      </c>
    </row>
    <row r="80" spans="1:1" ht="17.25" x14ac:dyDescent="0.25">
      <c r="A80" s="88" t="s">
        <v>1012</v>
      </c>
    </row>
    <row r="81" spans="1:1" ht="34.5" x14ac:dyDescent="0.25">
      <c r="A81" s="83" t="s">
        <v>1013</v>
      </c>
    </row>
    <row r="82" spans="1:1" ht="34.5" x14ac:dyDescent="0.25">
      <c r="A82" s="83" t="s">
        <v>1014</v>
      </c>
    </row>
    <row r="83" spans="1:1" ht="34.5" x14ac:dyDescent="0.25">
      <c r="A83" s="83" t="s">
        <v>1015</v>
      </c>
    </row>
    <row r="84" spans="1:1" ht="34.5" x14ac:dyDescent="0.25">
      <c r="A84" s="83" t="s">
        <v>1016</v>
      </c>
    </row>
    <row r="85" spans="1:1" ht="34.5" x14ac:dyDescent="0.25">
      <c r="A85" s="83" t="s">
        <v>1017</v>
      </c>
    </row>
    <row r="86" spans="1:1" ht="17.25" x14ac:dyDescent="0.25">
      <c r="A86" s="88" t="s">
        <v>1018</v>
      </c>
    </row>
    <row r="87" spans="1:1" ht="17.25" x14ac:dyDescent="0.25">
      <c r="A87" s="83" t="s">
        <v>1019</v>
      </c>
    </row>
    <row r="88" spans="1:1" ht="34.5" x14ac:dyDescent="0.25">
      <c r="A88" s="83" t="s">
        <v>1020</v>
      </c>
    </row>
    <row r="89" spans="1:1" ht="17.25" x14ac:dyDescent="0.25">
      <c r="A89" s="88" t="s">
        <v>1021</v>
      </c>
    </row>
    <row r="90" spans="1:1" ht="34.5" x14ac:dyDescent="0.25">
      <c r="A90" s="83" t="s">
        <v>1022</v>
      </c>
    </row>
    <row r="91" spans="1:1" ht="17.25" x14ac:dyDescent="0.25">
      <c r="A91" s="88" t="s">
        <v>1023</v>
      </c>
    </row>
    <row r="92" spans="1:1" ht="17.25" x14ac:dyDescent="0.3">
      <c r="A92" s="82" t="s">
        <v>1024</v>
      </c>
    </row>
    <row r="93" spans="1:1" ht="17.25" x14ac:dyDescent="0.25">
      <c r="A93" s="83" t="s">
        <v>1025</v>
      </c>
    </row>
    <row r="94" spans="1:1" ht="17.25" x14ac:dyDescent="0.25">
      <c r="A94" s="83"/>
    </row>
    <row r="95" spans="1:1" ht="18.75" x14ac:dyDescent="0.25">
      <c r="A95" s="81" t="s">
        <v>1026</v>
      </c>
    </row>
    <row r="96" spans="1:1" ht="34.5" x14ac:dyDescent="0.3">
      <c r="A96" s="82" t="s">
        <v>1027</v>
      </c>
    </row>
    <row r="97" spans="1:1" ht="17.25" x14ac:dyDescent="0.3">
      <c r="A97" s="82" t="s">
        <v>1028</v>
      </c>
    </row>
    <row r="98" spans="1:1" ht="17.25" x14ac:dyDescent="0.25">
      <c r="A98" s="88" t="s">
        <v>1029</v>
      </c>
    </row>
    <row r="99" spans="1:1" ht="17.25" x14ac:dyDescent="0.25">
      <c r="A99" s="80" t="s">
        <v>1030</v>
      </c>
    </row>
    <row r="100" spans="1:1" ht="17.25" x14ac:dyDescent="0.25">
      <c r="A100" s="83" t="s">
        <v>1031</v>
      </c>
    </row>
    <row r="101" spans="1:1" ht="17.25" x14ac:dyDescent="0.25">
      <c r="A101" s="83" t="s">
        <v>1032</v>
      </c>
    </row>
    <row r="102" spans="1:1" ht="17.25" x14ac:dyDescent="0.25">
      <c r="A102" s="83" t="s">
        <v>1033</v>
      </c>
    </row>
    <row r="103" spans="1:1" ht="17.25" x14ac:dyDescent="0.25">
      <c r="A103" s="83" t="s">
        <v>1034</v>
      </c>
    </row>
    <row r="104" spans="1:1" ht="34.5" x14ac:dyDescent="0.25">
      <c r="A104" s="83" t="s">
        <v>1035</v>
      </c>
    </row>
    <row r="105" spans="1:1" ht="17.25" x14ac:dyDescent="0.25">
      <c r="A105" s="80" t="s">
        <v>1036</v>
      </c>
    </row>
    <row r="106" spans="1:1" ht="17.25" x14ac:dyDescent="0.25">
      <c r="A106" s="83" t="s">
        <v>1037</v>
      </c>
    </row>
    <row r="107" spans="1:1" ht="17.25" x14ac:dyDescent="0.25">
      <c r="A107" s="83" t="s">
        <v>1038</v>
      </c>
    </row>
    <row r="108" spans="1:1" ht="17.25" x14ac:dyDescent="0.25">
      <c r="A108" s="83" t="s">
        <v>1039</v>
      </c>
    </row>
    <row r="109" spans="1:1" ht="17.25" x14ac:dyDescent="0.25">
      <c r="A109" s="83" t="s">
        <v>1040</v>
      </c>
    </row>
    <row r="110" spans="1:1" ht="17.25" x14ac:dyDescent="0.25">
      <c r="A110" s="83" t="s">
        <v>1041</v>
      </c>
    </row>
    <row r="111" spans="1:1" ht="17.25" x14ac:dyDescent="0.25">
      <c r="A111" s="83" t="s">
        <v>1042</v>
      </c>
    </row>
    <row r="112" spans="1:1" ht="17.25" x14ac:dyDescent="0.25">
      <c r="A112" s="88" t="s">
        <v>1043</v>
      </c>
    </row>
    <row r="113" spans="1:1" ht="17.25" x14ac:dyDescent="0.25">
      <c r="A113" s="83" t="s">
        <v>1044</v>
      </c>
    </row>
    <row r="114" spans="1:1" ht="17.25" x14ac:dyDescent="0.25">
      <c r="A114" s="80" t="s">
        <v>1045</v>
      </c>
    </row>
    <row r="115" spans="1:1" ht="17.25" x14ac:dyDescent="0.25">
      <c r="A115" s="83" t="s">
        <v>1046</v>
      </c>
    </row>
    <row r="116" spans="1:1" ht="17.25" x14ac:dyDescent="0.25">
      <c r="A116" s="83" t="s">
        <v>1047</v>
      </c>
    </row>
    <row r="117" spans="1:1" ht="17.25" x14ac:dyDescent="0.25">
      <c r="A117" s="80" t="s">
        <v>1048</v>
      </c>
    </row>
    <row r="118" spans="1:1" ht="17.25" x14ac:dyDescent="0.25">
      <c r="A118" s="83" t="s">
        <v>1049</v>
      </c>
    </row>
    <row r="119" spans="1:1" ht="17.25" x14ac:dyDescent="0.25">
      <c r="A119" s="83" t="s">
        <v>1050</v>
      </c>
    </row>
    <row r="120" spans="1:1" ht="17.25" x14ac:dyDescent="0.25">
      <c r="A120" s="83" t="s">
        <v>1051</v>
      </c>
    </row>
    <row r="121" spans="1:1" ht="17.25" x14ac:dyDescent="0.25">
      <c r="A121" s="88" t="s">
        <v>1052</v>
      </c>
    </row>
    <row r="122" spans="1:1" ht="17.25" x14ac:dyDescent="0.25">
      <c r="A122" s="80" t="s">
        <v>1053</v>
      </c>
    </row>
    <row r="123" spans="1:1" ht="17.25" x14ac:dyDescent="0.25">
      <c r="A123" s="80" t="s">
        <v>1054</v>
      </c>
    </row>
    <row r="124" spans="1:1" ht="17.25" x14ac:dyDescent="0.25">
      <c r="A124" s="83" t="s">
        <v>1055</v>
      </c>
    </row>
    <row r="125" spans="1:1" ht="17.25" x14ac:dyDescent="0.25">
      <c r="A125" s="83" t="s">
        <v>1056</v>
      </c>
    </row>
    <row r="126" spans="1:1" ht="17.25" x14ac:dyDescent="0.25">
      <c r="A126" s="83" t="s">
        <v>1057</v>
      </c>
    </row>
    <row r="127" spans="1:1" ht="17.25" x14ac:dyDescent="0.25">
      <c r="A127" s="83" t="s">
        <v>1058</v>
      </c>
    </row>
    <row r="128" spans="1:1" ht="17.25" x14ac:dyDescent="0.25">
      <c r="A128" s="83" t="s">
        <v>1059</v>
      </c>
    </row>
    <row r="129" spans="1:1" ht="17.25" x14ac:dyDescent="0.25">
      <c r="A129" s="88" t="s">
        <v>1060</v>
      </c>
    </row>
    <row r="130" spans="1:1" ht="34.5" x14ac:dyDescent="0.25">
      <c r="A130" s="83" t="s">
        <v>1061</v>
      </c>
    </row>
    <row r="131" spans="1:1" ht="69" x14ac:dyDescent="0.25">
      <c r="A131" s="83" t="s">
        <v>1062</v>
      </c>
    </row>
    <row r="132" spans="1:1" ht="34.5" x14ac:dyDescent="0.25">
      <c r="A132" s="83" t="s">
        <v>1063</v>
      </c>
    </row>
    <row r="133" spans="1:1" ht="17.25" x14ac:dyDescent="0.25">
      <c r="A133" s="88" t="s">
        <v>1064</v>
      </c>
    </row>
    <row r="134" spans="1:1" ht="34.5" x14ac:dyDescent="0.25">
      <c r="A134" s="80" t="s">
        <v>1065</v>
      </c>
    </row>
    <row r="135" spans="1:1" ht="17.25" x14ac:dyDescent="0.25">
      <c r="A135" s="80"/>
    </row>
    <row r="136" spans="1:1" ht="18.75" x14ac:dyDescent="0.25">
      <c r="A136" s="81" t="s">
        <v>1066</v>
      </c>
    </row>
    <row r="137" spans="1:1" ht="17.25" x14ac:dyDescent="0.25">
      <c r="A137" s="83" t="s">
        <v>1067</v>
      </c>
    </row>
    <row r="138" spans="1:1" ht="34.5" x14ac:dyDescent="0.25">
      <c r="A138" s="85" t="s">
        <v>1068</v>
      </c>
    </row>
    <row r="139" spans="1:1" ht="34.5" x14ac:dyDescent="0.25">
      <c r="A139" s="85" t="s">
        <v>1069</v>
      </c>
    </row>
    <row r="140" spans="1:1" ht="17.25" x14ac:dyDescent="0.25">
      <c r="A140" s="84" t="s">
        <v>1070</v>
      </c>
    </row>
    <row r="141" spans="1:1" ht="17.25" x14ac:dyDescent="0.25">
      <c r="A141" s="89" t="s">
        <v>1071</v>
      </c>
    </row>
    <row r="142" spans="1:1" ht="34.5" x14ac:dyDescent="0.3">
      <c r="A142" s="86" t="s">
        <v>1072</v>
      </c>
    </row>
    <row r="143" spans="1:1" ht="17.25" x14ac:dyDescent="0.25">
      <c r="A143" s="85" t="s">
        <v>1073</v>
      </c>
    </row>
    <row r="144" spans="1:1" ht="17.25" x14ac:dyDescent="0.25">
      <c r="A144" s="85" t="s">
        <v>1074</v>
      </c>
    </row>
    <row r="145" spans="1:1" ht="17.25" x14ac:dyDescent="0.25">
      <c r="A145" s="89" t="s">
        <v>1075</v>
      </c>
    </row>
    <row r="146" spans="1:1" ht="17.25" x14ac:dyDescent="0.25">
      <c r="A146" s="84" t="s">
        <v>1076</v>
      </c>
    </row>
    <row r="147" spans="1:1" ht="17.25" x14ac:dyDescent="0.25">
      <c r="A147" s="89" t="s">
        <v>1077</v>
      </c>
    </row>
    <row r="148" spans="1:1" ht="17.25" x14ac:dyDescent="0.25">
      <c r="A148" s="85" t="s">
        <v>1078</v>
      </c>
    </row>
    <row r="149" spans="1:1" ht="17.25" x14ac:dyDescent="0.25">
      <c r="A149" s="85" t="s">
        <v>1079</v>
      </c>
    </row>
    <row r="150" spans="1:1" ht="17.25" x14ac:dyDescent="0.25">
      <c r="A150" s="85" t="s">
        <v>1080</v>
      </c>
    </row>
    <row r="151" spans="1:1" ht="34.5" x14ac:dyDescent="0.25">
      <c r="A151" s="89" t="s">
        <v>1081</v>
      </c>
    </row>
    <row r="152" spans="1:1" ht="17.25" x14ac:dyDescent="0.25">
      <c r="A152" s="84" t="s">
        <v>1082</v>
      </c>
    </row>
    <row r="153" spans="1:1" ht="17.25" x14ac:dyDescent="0.25">
      <c r="A153" s="85" t="s">
        <v>1083</v>
      </c>
    </row>
    <row r="154" spans="1:1" ht="17.25" x14ac:dyDescent="0.25">
      <c r="A154" s="85" t="s">
        <v>1084</v>
      </c>
    </row>
    <row r="155" spans="1:1" ht="17.25" x14ac:dyDescent="0.25">
      <c r="A155" s="85" t="s">
        <v>1085</v>
      </c>
    </row>
    <row r="156" spans="1:1" ht="17.25" x14ac:dyDescent="0.25">
      <c r="A156" s="85" t="s">
        <v>1086</v>
      </c>
    </row>
    <row r="157" spans="1:1" ht="34.5" x14ac:dyDescent="0.25">
      <c r="A157" s="85" t="s">
        <v>1087</v>
      </c>
    </row>
    <row r="158" spans="1:1" ht="34.5" x14ac:dyDescent="0.25">
      <c r="A158" s="85" t="s">
        <v>1088</v>
      </c>
    </row>
    <row r="159" spans="1:1" ht="17.25" x14ac:dyDescent="0.25">
      <c r="A159" s="84" t="s">
        <v>1089</v>
      </c>
    </row>
    <row r="160" spans="1:1" ht="34.5" x14ac:dyDescent="0.25">
      <c r="A160" s="85" t="s">
        <v>1090</v>
      </c>
    </row>
    <row r="161" spans="1:1" ht="34.5" x14ac:dyDescent="0.25">
      <c r="A161" s="85" t="s">
        <v>1091</v>
      </c>
    </row>
    <row r="162" spans="1:1" ht="17.25" x14ac:dyDescent="0.25">
      <c r="A162" s="85" t="s">
        <v>1092</v>
      </c>
    </row>
    <row r="163" spans="1:1" ht="17.25" x14ac:dyDescent="0.25">
      <c r="A163" s="84" t="s">
        <v>1093</v>
      </c>
    </row>
    <row r="164" spans="1:1" ht="34.5" x14ac:dyDescent="0.3">
      <c r="A164" s="91" t="s">
        <v>1108</v>
      </c>
    </row>
    <row r="165" spans="1:1" ht="34.5" x14ac:dyDescent="0.25">
      <c r="A165" s="85" t="s">
        <v>1094</v>
      </c>
    </row>
    <row r="166" spans="1:1" ht="17.25" x14ac:dyDescent="0.25">
      <c r="A166" s="84" t="s">
        <v>1095</v>
      </c>
    </row>
    <row r="167" spans="1:1" ht="17.25" x14ac:dyDescent="0.25">
      <c r="A167" s="85" t="s">
        <v>1096</v>
      </c>
    </row>
    <row r="168" spans="1:1" ht="17.25" x14ac:dyDescent="0.25">
      <c r="A168" s="84" t="s">
        <v>1097</v>
      </c>
    </row>
    <row r="169" spans="1:1" ht="17.25" x14ac:dyDescent="0.3">
      <c r="A169" s="86" t="s">
        <v>1098</v>
      </c>
    </row>
    <row r="170" spans="1:1" ht="17.25" x14ac:dyDescent="0.3">
      <c r="A170" s="86"/>
    </row>
    <row r="171" spans="1:1" ht="17.25" x14ac:dyDescent="0.3">
      <c r="A171" s="86"/>
    </row>
    <row r="172" spans="1:1" ht="17.25" x14ac:dyDescent="0.3">
      <c r="A172" s="86"/>
    </row>
    <row r="173" spans="1:1" ht="17.25" x14ac:dyDescent="0.3">
      <c r="A173" s="86"/>
    </row>
    <row r="174" spans="1:1" ht="17.25" x14ac:dyDescent="0.3">
      <c r="A174" s="8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43386"/>
  </sheetPr>
  <dimension ref="A1:IV524"/>
  <sheetViews>
    <sheetView tabSelected="1" view="pageBreakPreview" zoomScaleNormal="80" zoomScaleSheetLayoutView="100" workbookViewId="0"/>
  </sheetViews>
  <sheetFormatPr defaultRowHeight="12.75" x14ac:dyDescent="0.2"/>
  <cols>
    <col min="1" max="1" width="21.7109375" style="153" customWidth="1"/>
    <col min="2" max="2" width="16.5703125" style="153" customWidth="1"/>
    <col min="3" max="3" width="22" style="153" customWidth="1"/>
    <col min="4" max="4" width="19.5703125" style="153" customWidth="1"/>
    <col min="5" max="5" width="18.85546875" style="153" customWidth="1"/>
    <col min="6" max="6" width="20.140625" style="153" customWidth="1"/>
    <col min="7" max="7" width="28.85546875" style="153" customWidth="1"/>
    <col min="8" max="8" width="20.28515625" style="153" customWidth="1"/>
    <col min="9" max="9" width="20.140625" style="153" customWidth="1"/>
    <col min="10" max="10" width="14.28515625" style="153" bestFit="1" customWidth="1"/>
    <col min="11" max="16384" width="9.140625" style="153"/>
  </cols>
  <sheetData>
    <row r="1" spans="1:9" ht="20.25" x14ac:dyDescent="0.3">
      <c r="B1" s="154" t="s">
        <v>1272</v>
      </c>
    </row>
    <row r="2" spans="1:9" x14ac:dyDescent="0.2">
      <c r="B2" s="155" t="s">
        <v>1273</v>
      </c>
      <c r="D2" s="156">
        <v>43708</v>
      </c>
    </row>
    <row r="3" spans="1:9" x14ac:dyDescent="0.2">
      <c r="B3" s="155" t="s">
        <v>1274</v>
      </c>
      <c r="D3" s="156">
        <v>43721</v>
      </c>
    </row>
    <row r="4" spans="1:9" ht="9.75" customHeight="1" x14ac:dyDescent="0.2"/>
    <row r="5" spans="1:9" ht="5.25" customHeight="1" x14ac:dyDescent="0.2"/>
    <row r="6" spans="1:9" ht="30.75" customHeight="1" x14ac:dyDescent="0.2">
      <c r="A6" s="345" t="s">
        <v>1275</v>
      </c>
      <c r="B6" s="345"/>
      <c r="C6" s="345"/>
      <c r="D6" s="345"/>
      <c r="E6" s="345"/>
      <c r="F6" s="345"/>
      <c r="G6" s="345"/>
      <c r="H6" s="345"/>
      <c r="I6" s="346"/>
    </row>
    <row r="7" spans="1:9" ht="48" customHeight="1" x14ac:dyDescent="0.2">
      <c r="A7" s="347" t="s">
        <v>1276</v>
      </c>
      <c r="B7" s="347"/>
      <c r="C7" s="347"/>
      <c r="D7" s="347"/>
      <c r="E7" s="347"/>
      <c r="F7" s="347"/>
      <c r="G7" s="347"/>
      <c r="H7" s="347"/>
      <c r="I7" s="348"/>
    </row>
    <row r="8" spans="1:9" ht="45" customHeight="1" x14ac:dyDescent="0.2">
      <c r="A8" s="347" t="s">
        <v>1277</v>
      </c>
      <c r="B8" s="347"/>
      <c r="C8" s="347"/>
      <c r="D8" s="347"/>
      <c r="E8" s="347"/>
      <c r="F8" s="347"/>
      <c r="G8" s="347"/>
      <c r="H8" s="347"/>
      <c r="I8" s="348"/>
    </row>
    <row r="9" spans="1:9" ht="6.75" customHeight="1" x14ac:dyDescent="0.2">
      <c r="A9" s="157"/>
      <c r="B9" s="157"/>
      <c r="C9" s="157"/>
      <c r="D9" s="157"/>
      <c r="E9" s="157"/>
      <c r="F9" s="157"/>
      <c r="G9" s="157"/>
      <c r="H9" s="157"/>
    </row>
    <row r="10" spans="1:9" ht="34.5" customHeight="1" x14ac:dyDescent="0.2">
      <c r="A10" s="349" t="s">
        <v>1278</v>
      </c>
      <c r="B10" s="349"/>
      <c r="C10" s="349"/>
      <c r="D10" s="349"/>
      <c r="E10" s="349"/>
      <c r="F10" s="349"/>
      <c r="G10" s="349"/>
      <c r="H10" s="349"/>
      <c r="I10" s="350"/>
    </row>
    <row r="11" spans="1:9" ht="69" customHeight="1" x14ac:dyDescent="0.2">
      <c r="A11" s="351" t="s">
        <v>1279</v>
      </c>
      <c r="B11" s="351"/>
      <c r="C11" s="351"/>
      <c r="D11" s="351"/>
      <c r="E11" s="351"/>
      <c r="F11" s="351"/>
      <c r="G11" s="351"/>
      <c r="H11" s="351"/>
      <c r="I11" s="351"/>
    </row>
    <row r="12" spans="1:9" ht="56.25" customHeight="1" x14ac:dyDescent="0.2">
      <c r="A12" s="343" t="s">
        <v>1280</v>
      </c>
      <c r="B12" s="343"/>
      <c r="C12" s="343"/>
      <c r="D12" s="343"/>
      <c r="E12" s="343"/>
      <c r="F12" s="343"/>
      <c r="G12" s="343"/>
      <c r="H12" s="343"/>
      <c r="I12" s="343"/>
    </row>
    <row r="13" spans="1:9" ht="72" customHeight="1" x14ac:dyDescent="0.2">
      <c r="A13" s="343" t="s">
        <v>1281</v>
      </c>
      <c r="B13" s="343"/>
      <c r="C13" s="343"/>
      <c r="D13" s="343"/>
      <c r="E13" s="343"/>
      <c r="F13" s="343"/>
      <c r="G13" s="343"/>
      <c r="H13" s="343"/>
      <c r="I13" s="343"/>
    </row>
    <row r="14" spans="1:9" ht="57" customHeight="1" x14ac:dyDescent="0.2">
      <c r="A14" s="344" t="s">
        <v>1282</v>
      </c>
      <c r="B14" s="343"/>
      <c r="C14" s="343"/>
      <c r="D14" s="343"/>
      <c r="E14" s="343"/>
      <c r="F14" s="343"/>
      <c r="G14" s="343"/>
      <c r="H14" s="343"/>
      <c r="I14" s="343"/>
    </row>
    <row r="15" spans="1:9" ht="6" customHeight="1" x14ac:dyDescent="0.2">
      <c r="A15" s="158"/>
      <c r="B15" s="158"/>
      <c r="C15" s="158"/>
      <c r="D15" s="158"/>
      <c r="E15" s="158"/>
      <c r="F15" s="158"/>
      <c r="G15" s="158"/>
      <c r="H15" s="158"/>
      <c r="I15" s="158"/>
    </row>
    <row r="16" spans="1:9" ht="4.5" customHeight="1" x14ac:dyDescent="0.2"/>
    <row r="17" spans="1:11" x14ac:dyDescent="0.2">
      <c r="A17" s="159" t="s">
        <v>1283</v>
      </c>
      <c r="B17" s="160"/>
      <c r="C17" s="160"/>
      <c r="D17" s="160"/>
      <c r="E17" s="160"/>
      <c r="F17" s="160"/>
      <c r="G17" s="160"/>
      <c r="H17" s="160"/>
      <c r="I17" s="160"/>
    </row>
    <row r="18" spans="1:11" ht="5.25" customHeight="1" x14ac:dyDescent="0.2"/>
    <row r="19" spans="1:11" ht="25.5" x14ac:dyDescent="0.2">
      <c r="A19" s="161" t="s">
        <v>1284</v>
      </c>
      <c r="B19" s="162"/>
      <c r="C19" s="163" t="s">
        <v>1285</v>
      </c>
      <c r="D19" s="163" t="s">
        <v>1286</v>
      </c>
      <c r="E19" s="163" t="s">
        <v>1287</v>
      </c>
      <c r="F19" s="163" t="s">
        <v>1288</v>
      </c>
      <c r="G19" s="164" t="s">
        <v>1289</v>
      </c>
      <c r="H19" s="164" t="s">
        <v>1290</v>
      </c>
      <c r="I19" s="164" t="s">
        <v>1291</v>
      </c>
    </row>
    <row r="20" spans="1:11" x14ac:dyDescent="0.2">
      <c r="A20" s="153" t="s">
        <v>1292</v>
      </c>
      <c r="B20" s="165"/>
      <c r="C20" s="166">
        <v>1000000000</v>
      </c>
      <c r="D20" s="167">
        <v>1420000000</v>
      </c>
      <c r="E20" s="168">
        <v>43753</v>
      </c>
      <c r="F20" s="169">
        <v>44119</v>
      </c>
      <c r="G20" s="170">
        <v>3.7499999999999999E-3</v>
      </c>
      <c r="H20" s="171" t="s">
        <v>1293</v>
      </c>
      <c r="I20" s="171" t="s">
        <v>1294</v>
      </c>
      <c r="J20" s="172"/>
      <c r="K20" s="172"/>
    </row>
    <row r="21" spans="1:11" x14ac:dyDescent="0.2">
      <c r="A21" s="153" t="s">
        <v>1295</v>
      </c>
      <c r="B21" s="165"/>
      <c r="C21" s="166">
        <v>1000000000</v>
      </c>
      <c r="D21" s="167">
        <v>1404000000</v>
      </c>
      <c r="E21" s="168">
        <v>43858</v>
      </c>
      <c r="F21" s="169">
        <v>44224</v>
      </c>
      <c r="G21" s="170">
        <v>2.5000000000000001E-3</v>
      </c>
      <c r="H21" s="171" t="s">
        <v>1293</v>
      </c>
      <c r="I21" s="171" t="s">
        <v>1294</v>
      </c>
      <c r="J21" s="172"/>
      <c r="K21" s="172"/>
    </row>
    <row r="22" spans="1:11" x14ac:dyDescent="0.2">
      <c r="A22" s="153" t="s">
        <v>1296</v>
      </c>
      <c r="B22" s="165"/>
      <c r="C22" s="173">
        <v>300000000</v>
      </c>
      <c r="D22" s="167">
        <v>288570000</v>
      </c>
      <c r="E22" s="168">
        <v>43994</v>
      </c>
      <c r="F22" s="169">
        <v>44359</v>
      </c>
      <c r="G22" s="174" t="s">
        <v>1297</v>
      </c>
      <c r="H22" s="171" t="s">
        <v>1298</v>
      </c>
      <c r="I22" s="171" t="s">
        <v>1294</v>
      </c>
      <c r="J22" s="172"/>
      <c r="K22" s="172"/>
    </row>
    <row r="23" spans="1:11" x14ac:dyDescent="0.2">
      <c r="A23" s="153" t="s">
        <v>1299</v>
      </c>
      <c r="B23" s="165"/>
      <c r="C23" s="175">
        <v>1200000000</v>
      </c>
      <c r="D23" s="167">
        <v>1529880000</v>
      </c>
      <c r="E23" s="168">
        <v>44033</v>
      </c>
      <c r="F23" s="169">
        <v>44398</v>
      </c>
      <c r="G23" s="174">
        <v>2.2499999999999999E-2</v>
      </c>
      <c r="H23" s="171" t="s">
        <v>1293</v>
      </c>
      <c r="I23" s="171" t="s">
        <v>1294</v>
      </c>
      <c r="J23" s="172"/>
      <c r="K23" s="172"/>
    </row>
    <row r="24" spans="1:11" x14ac:dyDescent="0.2">
      <c r="A24" s="153" t="s">
        <v>1300</v>
      </c>
      <c r="B24" s="165"/>
      <c r="C24" s="176">
        <v>350000000</v>
      </c>
      <c r="D24" s="167">
        <v>469675000</v>
      </c>
      <c r="E24" s="168">
        <v>46013</v>
      </c>
      <c r="F24" s="169">
        <v>46378</v>
      </c>
      <c r="G24" s="170">
        <v>1.25E-3</v>
      </c>
      <c r="H24" s="171" t="s">
        <v>1293</v>
      </c>
      <c r="I24" s="171" t="s">
        <v>1294</v>
      </c>
      <c r="J24" s="172"/>
      <c r="K24" s="172"/>
    </row>
    <row r="25" spans="1:11" x14ac:dyDescent="0.2">
      <c r="A25" s="153" t="s">
        <v>1301</v>
      </c>
      <c r="B25" s="165"/>
      <c r="C25" s="173">
        <v>400000000</v>
      </c>
      <c r="D25" s="167">
        <v>392360000</v>
      </c>
      <c r="E25" s="168">
        <v>44305</v>
      </c>
      <c r="F25" s="169">
        <v>44670</v>
      </c>
      <c r="G25" s="178" t="s">
        <v>1302</v>
      </c>
      <c r="H25" s="171" t="s">
        <v>1298</v>
      </c>
      <c r="I25" s="171" t="s">
        <v>1294</v>
      </c>
      <c r="J25" s="172"/>
      <c r="K25" s="172"/>
    </row>
    <row r="26" spans="1:11" x14ac:dyDescent="0.2">
      <c r="A26" s="153" t="s">
        <v>1303</v>
      </c>
      <c r="B26" s="165"/>
      <c r="C26" s="166">
        <v>1250000000</v>
      </c>
      <c r="D26" s="167">
        <v>1792100000</v>
      </c>
      <c r="E26" s="168">
        <v>44767</v>
      </c>
      <c r="F26" s="169">
        <v>45132</v>
      </c>
      <c r="G26" s="170">
        <v>0</v>
      </c>
      <c r="H26" s="171" t="s">
        <v>1293</v>
      </c>
      <c r="I26" s="171" t="s">
        <v>1294</v>
      </c>
      <c r="J26" s="172"/>
      <c r="K26" s="172"/>
    </row>
    <row r="27" spans="1:11" x14ac:dyDescent="0.2">
      <c r="A27" s="153" t="s">
        <v>1304</v>
      </c>
      <c r="B27" s="165"/>
      <c r="C27" s="177">
        <v>75000000</v>
      </c>
      <c r="D27" s="167">
        <v>119955000</v>
      </c>
      <c r="E27" s="168">
        <v>44494</v>
      </c>
      <c r="F27" s="169">
        <v>44859</v>
      </c>
      <c r="G27" s="170">
        <v>1.06E-2</v>
      </c>
      <c r="H27" s="171" t="s">
        <v>1293</v>
      </c>
      <c r="I27" s="171" t="s">
        <v>1294</v>
      </c>
      <c r="J27" s="172"/>
      <c r="K27" s="172"/>
    </row>
    <row r="28" spans="1:11" x14ac:dyDescent="0.2">
      <c r="A28" s="153" t="s">
        <v>1305</v>
      </c>
      <c r="B28" s="165"/>
      <c r="C28" s="166">
        <v>49000000</v>
      </c>
      <c r="D28" s="167">
        <v>70520800</v>
      </c>
      <c r="E28" s="168">
        <v>44495</v>
      </c>
      <c r="F28" s="169">
        <v>44860</v>
      </c>
      <c r="G28" s="170">
        <v>0</v>
      </c>
      <c r="H28" s="171" t="s">
        <v>1293</v>
      </c>
      <c r="I28" s="171" t="s">
        <v>1294</v>
      </c>
      <c r="J28" s="172"/>
      <c r="K28" s="172"/>
    </row>
    <row r="29" spans="1:11" x14ac:dyDescent="0.2">
      <c r="A29" s="179" t="s">
        <v>1306</v>
      </c>
      <c r="B29" s="165"/>
      <c r="C29" s="177">
        <v>625000000</v>
      </c>
      <c r="D29" s="167">
        <v>1042810000</v>
      </c>
      <c r="E29" s="168">
        <v>44571</v>
      </c>
      <c r="F29" s="169">
        <v>44936</v>
      </c>
      <c r="G29" s="170" t="s">
        <v>1307</v>
      </c>
      <c r="H29" s="171" t="s">
        <v>1298</v>
      </c>
      <c r="I29" s="171" t="s">
        <v>1294</v>
      </c>
      <c r="J29" s="172"/>
      <c r="K29" s="172"/>
    </row>
    <row r="30" spans="1:11" x14ac:dyDescent="0.2">
      <c r="A30" s="179" t="s">
        <v>1308</v>
      </c>
      <c r="B30" s="165"/>
      <c r="C30" s="177">
        <v>525000000</v>
      </c>
      <c r="D30" s="167">
        <v>872025000</v>
      </c>
      <c r="E30" s="168">
        <v>44742</v>
      </c>
      <c r="F30" s="169">
        <v>45107</v>
      </c>
      <c r="G30" s="170">
        <v>1.125E-2</v>
      </c>
      <c r="H30" s="171" t="s">
        <v>1293</v>
      </c>
      <c r="I30" s="171" t="s">
        <v>1294</v>
      </c>
      <c r="J30" s="172"/>
      <c r="K30" s="172"/>
    </row>
    <row r="31" spans="1:11" x14ac:dyDescent="0.2">
      <c r="A31" s="179" t="s">
        <v>1309</v>
      </c>
      <c r="B31" s="165"/>
      <c r="C31" s="175">
        <v>1750000000</v>
      </c>
      <c r="D31" s="167">
        <v>2203075000</v>
      </c>
      <c r="E31" s="168">
        <v>44769</v>
      </c>
      <c r="F31" s="169">
        <v>45134</v>
      </c>
      <c r="G31" s="170">
        <v>2.35E-2</v>
      </c>
      <c r="H31" s="171" t="s">
        <v>1293</v>
      </c>
      <c r="I31" s="171" t="s">
        <v>1294</v>
      </c>
      <c r="J31" s="172"/>
      <c r="K31" s="172"/>
    </row>
    <row r="32" spans="1:11" x14ac:dyDescent="0.2">
      <c r="A32" s="179" t="s">
        <v>1310</v>
      </c>
      <c r="B32" s="165"/>
      <c r="C32" s="173">
        <v>700000000</v>
      </c>
      <c r="D32" s="167">
        <v>701540000</v>
      </c>
      <c r="E32" s="168">
        <v>44172</v>
      </c>
      <c r="F32" s="169">
        <v>44537</v>
      </c>
      <c r="G32" s="174" t="s">
        <v>1311</v>
      </c>
      <c r="H32" s="171" t="s">
        <v>1298</v>
      </c>
      <c r="I32" s="171" t="s">
        <v>1294</v>
      </c>
      <c r="J32" s="172"/>
      <c r="K32" s="172"/>
    </row>
    <row r="33" spans="1:256" x14ac:dyDescent="0.2">
      <c r="A33" s="179" t="s">
        <v>1312</v>
      </c>
      <c r="C33" s="166">
        <v>1250000000</v>
      </c>
      <c r="D33" s="167">
        <v>1907875000</v>
      </c>
      <c r="E33" s="168">
        <v>44950</v>
      </c>
      <c r="F33" s="169">
        <v>45315</v>
      </c>
      <c r="G33" s="170">
        <v>2.5000000000000001E-3</v>
      </c>
      <c r="H33" s="171" t="s">
        <v>1293</v>
      </c>
      <c r="I33" s="171" t="s">
        <v>1294</v>
      </c>
      <c r="J33" s="172"/>
      <c r="K33" s="172"/>
    </row>
    <row r="34" spans="1:256" x14ac:dyDescent="0.2">
      <c r="A34" s="179" t="s">
        <v>1313</v>
      </c>
      <c r="C34" s="176">
        <v>250000000</v>
      </c>
      <c r="D34" s="167">
        <v>327615000</v>
      </c>
      <c r="E34" s="168">
        <v>45777</v>
      </c>
      <c r="F34" s="169">
        <v>46142</v>
      </c>
      <c r="G34" s="170">
        <v>1E-3</v>
      </c>
      <c r="H34" s="171" t="s">
        <v>1293</v>
      </c>
      <c r="I34" s="171" t="s">
        <v>1294</v>
      </c>
      <c r="J34" s="172"/>
      <c r="K34" s="172"/>
    </row>
    <row r="35" spans="1:256" x14ac:dyDescent="0.2">
      <c r="A35" s="179" t="s">
        <v>1314</v>
      </c>
      <c r="C35" s="175">
        <v>1750000000</v>
      </c>
      <c r="D35" s="167">
        <v>2329250000</v>
      </c>
      <c r="E35" s="168">
        <v>44374</v>
      </c>
      <c r="F35" s="169">
        <v>44739</v>
      </c>
      <c r="G35" s="170">
        <v>3.15E-2</v>
      </c>
      <c r="H35" s="171" t="s">
        <v>1293</v>
      </c>
      <c r="I35" s="171" t="s">
        <v>1294</v>
      </c>
      <c r="J35" s="172"/>
      <c r="K35" s="172"/>
    </row>
    <row r="36" spans="1:256" x14ac:dyDescent="0.2">
      <c r="A36" s="179" t="s">
        <v>1659</v>
      </c>
      <c r="C36" s="166">
        <v>1000000000</v>
      </c>
      <c r="D36" s="167">
        <v>1473810000</v>
      </c>
      <c r="E36" s="168">
        <v>46577</v>
      </c>
      <c r="F36" s="169">
        <v>46943</v>
      </c>
      <c r="G36" s="170">
        <v>4.0000000000000002E-4</v>
      </c>
      <c r="H36" s="171" t="s">
        <v>1293</v>
      </c>
      <c r="I36" s="171" t="s">
        <v>1294</v>
      </c>
      <c r="J36" s="172"/>
      <c r="K36" s="172"/>
    </row>
    <row r="37" spans="1:256" x14ac:dyDescent="0.2">
      <c r="A37" s="179" t="s">
        <v>1681</v>
      </c>
      <c r="C37" s="173">
        <v>1000000000</v>
      </c>
      <c r="D37" s="167">
        <v>915600000</v>
      </c>
      <c r="E37" s="168">
        <v>44774</v>
      </c>
      <c r="F37" s="169">
        <v>45139</v>
      </c>
      <c r="G37" s="170" t="s">
        <v>1682</v>
      </c>
      <c r="H37" s="171" t="s">
        <v>1298</v>
      </c>
      <c r="I37" s="171" t="s">
        <v>1294</v>
      </c>
      <c r="J37" s="172"/>
      <c r="K37" s="172"/>
    </row>
    <row r="38" spans="1:256" ht="3.75" customHeight="1" x14ac:dyDescent="0.2">
      <c r="B38" s="165"/>
      <c r="C38" s="173"/>
      <c r="D38" s="167"/>
      <c r="E38" s="168"/>
      <c r="F38" s="169"/>
      <c r="G38" s="178"/>
      <c r="H38" s="171"/>
      <c r="I38" s="171"/>
    </row>
    <row r="39" spans="1:256" ht="13.5" thickBot="1" x14ac:dyDescent="0.25">
      <c r="A39" s="155" t="s">
        <v>94</v>
      </c>
      <c r="B39" s="155"/>
      <c r="C39" s="180"/>
      <c r="D39" s="181">
        <v>19260660800</v>
      </c>
      <c r="E39" s="162"/>
      <c r="F39" s="162"/>
      <c r="G39" s="155"/>
      <c r="H39" s="182"/>
      <c r="J39" s="172"/>
    </row>
    <row r="40" spans="1:256" ht="5.25" customHeight="1" thickTop="1" x14ac:dyDescent="0.2">
      <c r="C40" s="183"/>
      <c r="D40" s="184"/>
      <c r="H40" s="185"/>
    </row>
    <row r="41" spans="1:256" ht="12.75" customHeight="1" x14ac:dyDescent="0.2">
      <c r="A41" s="186" t="s">
        <v>1315</v>
      </c>
      <c r="B41" s="186"/>
      <c r="C41" s="186"/>
      <c r="D41" s="186"/>
      <c r="E41" s="186"/>
      <c r="F41" s="186"/>
      <c r="G41" s="186"/>
      <c r="H41" s="186"/>
      <c r="I41" s="186"/>
      <c r="J41" s="186"/>
      <c r="K41" s="186"/>
      <c r="L41" s="186"/>
      <c r="M41" s="186"/>
      <c r="N41" s="186"/>
      <c r="O41" s="186"/>
      <c r="P41" s="186"/>
      <c r="Q41" s="186"/>
      <c r="R41" s="186"/>
      <c r="S41" s="186"/>
      <c r="T41" s="186"/>
      <c r="U41" s="186"/>
      <c r="V41" s="186"/>
      <c r="W41" s="186"/>
      <c r="X41" s="186"/>
      <c r="Y41" s="186"/>
      <c r="Z41" s="186"/>
      <c r="AA41" s="186"/>
      <c r="AB41" s="186"/>
      <c r="AC41" s="186"/>
      <c r="AD41" s="186"/>
      <c r="AE41" s="186"/>
      <c r="AF41" s="186"/>
      <c r="AG41" s="186"/>
      <c r="AH41" s="186"/>
      <c r="AI41" s="186"/>
      <c r="AJ41" s="186"/>
      <c r="AK41" s="186"/>
      <c r="AL41" s="186"/>
      <c r="AM41" s="186"/>
      <c r="AN41" s="186"/>
      <c r="AO41" s="186"/>
      <c r="AP41" s="186"/>
      <c r="AQ41" s="186"/>
      <c r="AR41" s="186"/>
      <c r="AS41" s="186"/>
      <c r="AT41" s="186"/>
      <c r="AU41" s="186"/>
      <c r="AV41" s="186"/>
      <c r="AW41" s="186"/>
      <c r="AX41" s="186"/>
      <c r="AY41" s="186"/>
      <c r="AZ41" s="186"/>
      <c r="BA41" s="186"/>
      <c r="BB41" s="186"/>
      <c r="BC41" s="186"/>
      <c r="BD41" s="186"/>
      <c r="BE41" s="186"/>
      <c r="BF41" s="186"/>
      <c r="BG41" s="186"/>
      <c r="BH41" s="186"/>
      <c r="BI41" s="186"/>
      <c r="BJ41" s="186"/>
      <c r="BK41" s="186"/>
      <c r="BL41" s="186"/>
      <c r="BM41" s="186"/>
      <c r="BN41" s="186"/>
      <c r="BO41" s="186"/>
      <c r="BP41" s="186"/>
      <c r="BQ41" s="186"/>
      <c r="BR41" s="186"/>
      <c r="BS41" s="186"/>
      <c r="BT41" s="186"/>
      <c r="BU41" s="186"/>
      <c r="BV41" s="186"/>
      <c r="BW41" s="186"/>
      <c r="BX41" s="186"/>
      <c r="BY41" s="186"/>
      <c r="BZ41" s="186"/>
      <c r="CA41" s="186"/>
      <c r="CB41" s="186"/>
      <c r="CC41" s="186"/>
      <c r="CD41" s="186"/>
      <c r="CE41" s="186"/>
      <c r="CF41" s="186"/>
      <c r="CG41" s="186"/>
      <c r="CH41" s="186"/>
      <c r="CI41" s="186"/>
      <c r="CJ41" s="186"/>
      <c r="CK41" s="186"/>
      <c r="CL41" s="186"/>
      <c r="CM41" s="186"/>
      <c r="CN41" s="186"/>
      <c r="CO41" s="186"/>
      <c r="CP41" s="186"/>
      <c r="CQ41" s="186"/>
      <c r="CR41" s="186"/>
      <c r="CS41" s="186"/>
      <c r="CT41" s="186"/>
      <c r="CU41" s="186"/>
      <c r="CV41" s="186"/>
      <c r="CW41" s="186"/>
      <c r="CX41" s="186"/>
      <c r="CY41" s="186"/>
      <c r="CZ41" s="186"/>
      <c r="DA41" s="186"/>
      <c r="DB41" s="186"/>
      <c r="DC41" s="186"/>
      <c r="DD41" s="186"/>
      <c r="DE41" s="186"/>
      <c r="DF41" s="186"/>
      <c r="DG41" s="186"/>
      <c r="DH41" s="186"/>
      <c r="DI41" s="186"/>
      <c r="DJ41" s="186"/>
      <c r="DK41" s="186"/>
      <c r="DL41" s="186"/>
      <c r="DM41" s="186"/>
      <c r="DN41" s="186"/>
      <c r="DO41" s="186"/>
      <c r="DP41" s="186"/>
      <c r="DQ41" s="186"/>
      <c r="DR41" s="186"/>
      <c r="DS41" s="186"/>
      <c r="DT41" s="186"/>
      <c r="DU41" s="186"/>
      <c r="DV41" s="186"/>
      <c r="DW41" s="186"/>
      <c r="DX41" s="186"/>
      <c r="DY41" s="186"/>
      <c r="DZ41" s="186"/>
      <c r="EA41" s="186"/>
      <c r="EB41" s="186"/>
      <c r="EC41" s="186"/>
      <c r="ED41" s="186"/>
      <c r="EE41" s="186"/>
      <c r="EF41" s="186"/>
      <c r="EG41" s="186"/>
      <c r="EH41" s="186"/>
      <c r="EI41" s="186"/>
      <c r="EJ41" s="186"/>
      <c r="EK41" s="186"/>
      <c r="EL41" s="186"/>
      <c r="EM41" s="186"/>
      <c r="EN41" s="186"/>
      <c r="EO41" s="186"/>
      <c r="EP41" s="186"/>
      <c r="EQ41" s="186"/>
      <c r="ER41" s="186"/>
      <c r="ES41" s="186"/>
      <c r="ET41" s="186"/>
      <c r="EU41" s="186"/>
      <c r="EV41" s="186"/>
      <c r="EW41" s="186"/>
      <c r="EX41" s="186"/>
      <c r="EY41" s="186"/>
      <c r="EZ41" s="186"/>
      <c r="FA41" s="186"/>
      <c r="FB41" s="186"/>
      <c r="FC41" s="186"/>
      <c r="FD41" s="186"/>
      <c r="FE41" s="186"/>
      <c r="FF41" s="186"/>
      <c r="FG41" s="186"/>
      <c r="FH41" s="186"/>
      <c r="FI41" s="186"/>
      <c r="FJ41" s="186"/>
      <c r="FK41" s="186"/>
      <c r="FL41" s="186"/>
      <c r="FM41" s="186"/>
      <c r="FN41" s="186"/>
      <c r="FO41" s="186"/>
      <c r="FP41" s="186"/>
      <c r="FQ41" s="186"/>
      <c r="FR41" s="186"/>
      <c r="FS41" s="186"/>
      <c r="FT41" s="186"/>
      <c r="FU41" s="186"/>
      <c r="FV41" s="186"/>
      <c r="FW41" s="186"/>
      <c r="FX41" s="186"/>
      <c r="FY41" s="186"/>
      <c r="FZ41" s="186"/>
      <c r="GA41" s="186"/>
      <c r="GB41" s="186"/>
      <c r="GC41" s="186"/>
      <c r="GD41" s="186"/>
      <c r="GE41" s="186"/>
      <c r="GF41" s="186"/>
      <c r="GG41" s="186"/>
      <c r="GH41" s="186"/>
      <c r="GI41" s="186"/>
      <c r="GJ41" s="186"/>
      <c r="GK41" s="186"/>
      <c r="GL41" s="186"/>
      <c r="GM41" s="186"/>
      <c r="GN41" s="186"/>
      <c r="GO41" s="186"/>
      <c r="GP41" s="186"/>
      <c r="GQ41" s="186"/>
      <c r="GR41" s="186"/>
      <c r="GS41" s="186"/>
      <c r="GT41" s="186"/>
      <c r="GU41" s="186"/>
      <c r="GV41" s="186"/>
      <c r="GW41" s="186"/>
      <c r="GX41" s="186"/>
      <c r="GY41" s="186"/>
      <c r="GZ41" s="186"/>
      <c r="HA41" s="186"/>
      <c r="HB41" s="186"/>
      <c r="HC41" s="186"/>
      <c r="HD41" s="186"/>
      <c r="HE41" s="186"/>
      <c r="HF41" s="186"/>
      <c r="HG41" s="186"/>
      <c r="HH41" s="186"/>
      <c r="HI41" s="186"/>
      <c r="HJ41" s="186"/>
      <c r="HK41" s="186"/>
      <c r="HL41" s="186"/>
      <c r="HM41" s="186"/>
      <c r="HN41" s="186"/>
      <c r="HO41" s="186"/>
      <c r="HP41" s="186"/>
      <c r="HQ41" s="186"/>
      <c r="HR41" s="186"/>
      <c r="HS41" s="186"/>
      <c r="HT41" s="186"/>
      <c r="HU41" s="186"/>
      <c r="HV41" s="186"/>
      <c r="HW41" s="186"/>
      <c r="HX41" s="186"/>
      <c r="HY41" s="186"/>
      <c r="HZ41" s="186"/>
      <c r="IA41" s="186"/>
      <c r="IB41" s="186"/>
      <c r="IC41" s="186"/>
      <c r="ID41" s="186"/>
      <c r="IE41" s="186"/>
      <c r="IF41" s="186"/>
      <c r="IG41" s="186"/>
      <c r="IH41" s="186"/>
      <c r="II41" s="186"/>
      <c r="IJ41" s="186"/>
      <c r="IK41" s="186"/>
      <c r="IL41" s="186"/>
      <c r="IM41" s="186"/>
      <c r="IN41" s="186"/>
      <c r="IO41" s="186"/>
      <c r="IP41" s="186"/>
      <c r="IQ41" s="186"/>
      <c r="IR41" s="186"/>
      <c r="IS41" s="186"/>
      <c r="IT41" s="186"/>
      <c r="IU41" s="186"/>
      <c r="IV41" s="186"/>
    </row>
    <row r="42" spans="1:256" ht="12.75" customHeight="1" x14ac:dyDescent="0.2">
      <c r="A42" s="187" t="s">
        <v>1316</v>
      </c>
      <c r="B42" s="187"/>
      <c r="C42" s="187"/>
      <c r="D42" s="187"/>
      <c r="E42" s="187"/>
      <c r="F42" s="187"/>
      <c r="G42" s="187"/>
      <c r="H42" s="187"/>
      <c r="I42" s="187"/>
      <c r="J42" s="187"/>
      <c r="K42" s="187"/>
      <c r="L42" s="187"/>
      <c r="M42" s="187"/>
      <c r="N42" s="187"/>
      <c r="O42" s="187"/>
      <c r="P42" s="187"/>
      <c r="Q42" s="187"/>
      <c r="R42" s="187"/>
      <c r="S42" s="187"/>
      <c r="T42" s="187"/>
      <c r="U42" s="187"/>
      <c r="V42" s="187"/>
      <c r="W42" s="187"/>
      <c r="X42" s="187"/>
      <c r="Y42" s="187"/>
      <c r="Z42" s="187"/>
      <c r="AA42" s="187"/>
      <c r="AB42" s="187"/>
      <c r="AC42" s="187"/>
      <c r="AD42" s="187"/>
      <c r="AE42" s="187"/>
      <c r="AF42" s="187"/>
      <c r="AG42" s="187"/>
      <c r="AH42" s="187"/>
      <c r="AI42" s="187"/>
      <c r="AJ42" s="187"/>
      <c r="AK42" s="187"/>
      <c r="AL42" s="187"/>
      <c r="AM42" s="187"/>
      <c r="AN42" s="187"/>
      <c r="AO42" s="187"/>
      <c r="AP42" s="187"/>
      <c r="AQ42" s="187"/>
      <c r="AR42" s="187"/>
      <c r="AS42" s="187"/>
      <c r="AT42" s="187"/>
      <c r="AU42" s="187"/>
      <c r="AV42" s="187"/>
      <c r="AW42" s="187"/>
      <c r="AX42" s="187"/>
      <c r="AY42" s="187"/>
      <c r="AZ42" s="187"/>
      <c r="BA42" s="187"/>
      <c r="BB42" s="187"/>
      <c r="BC42" s="187"/>
      <c r="BD42" s="187"/>
      <c r="BE42" s="187"/>
      <c r="BF42" s="187"/>
      <c r="BG42" s="187"/>
      <c r="BH42" s="187"/>
      <c r="BI42" s="187"/>
      <c r="BJ42" s="187"/>
      <c r="BK42" s="187"/>
      <c r="BL42" s="187"/>
      <c r="BM42" s="187"/>
      <c r="BN42" s="187"/>
      <c r="BO42" s="187"/>
      <c r="BP42" s="187"/>
      <c r="BQ42" s="187"/>
      <c r="BR42" s="187"/>
      <c r="BS42" s="187"/>
      <c r="BT42" s="187"/>
      <c r="BU42" s="187"/>
      <c r="BV42" s="187"/>
      <c r="BW42" s="187"/>
      <c r="BX42" s="187"/>
      <c r="BY42" s="187"/>
      <c r="BZ42" s="187"/>
      <c r="CA42" s="187"/>
      <c r="CB42" s="187"/>
      <c r="CC42" s="187"/>
      <c r="CD42" s="187"/>
      <c r="CE42" s="187"/>
      <c r="CF42" s="187"/>
      <c r="CG42" s="187"/>
      <c r="CH42" s="187"/>
      <c r="CI42" s="187"/>
      <c r="CJ42" s="187"/>
      <c r="CK42" s="187"/>
      <c r="CL42" s="187"/>
      <c r="CM42" s="187"/>
      <c r="CN42" s="187"/>
      <c r="CO42" s="187"/>
      <c r="CP42" s="187"/>
      <c r="CQ42" s="187"/>
      <c r="CR42" s="187"/>
      <c r="CS42" s="187"/>
      <c r="CT42" s="187"/>
      <c r="CU42" s="187"/>
      <c r="CV42" s="187"/>
      <c r="CW42" s="187"/>
      <c r="CX42" s="187"/>
      <c r="CY42" s="187"/>
      <c r="CZ42" s="187"/>
      <c r="DA42" s="187"/>
      <c r="DB42" s="187"/>
      <c r="DC42" s="187"/>
      <c r="DD42" s="187"/>
      <c r="DE42" s="187"/>
      <c r="DF42" s="187"/>
      <c r="DG42" s="187"/>
      <c r="DH42" s="187"/>
      <c r="DI42" s="187"/>
      <c r="DJ42" s="187"/>
      <c r="DK42" s="187"/>
      <c r="DL42" s="187"/>
      <c r="DM42" s="187"/>
      <c r="DN42" s="187"/>
      <c r="DO42" s="187"/>
      <c r="DP42" s="187"/>
      <c r="DQ42" s="187"/>
      <c r="DR42" s="187"/>
      <c r="DS42" s="187"/>
      <c r="DT42" s="187"/>
      <c r="DU42" s="187"/>
      <c r="DV42" s="187"/>
      <c r="DW42" s="187"/>
      <c r="DX42" s="187"/>
      <c r="DY42" s="187"/>
      <c r="DZ42" s="187"/>
      <c r="EA42" s="187"/>
      <c r="EB42" s="187"/>
      <c r="EC42" s="187"/>
      <c r="ED42" s="187"/>
      <c r="EE42" s="187"/>
      <c r="EF42" s="187"/>
      <c r="EG42" s="187"/>
      <c r="EH42" s="187"/>
      <c r="EI42" s="187"/>
      <c r="EJ42" s="187"/>
      <c r="EK42" s="187"/>
      <c r="EL42" s="187"/>
      <c r="EM42" s="187"/>
      <c r="EN42" s="187"/>
      <c r="EO42" s="187"/>
      <c r="EP42" s="187"/>
      <c r="EQ42" s="187"/>
      <c r="ER42" s="187"/>
      <c r="ES42" s="187"/>
      <c r="ET42" s="187"/>
      <c r="EU42" s="187"/>
      <c r="EV42" s="187"/>
      <c r="EW42" s="187"/>
      <c r="EX42" s="187"/>
      <c r="EY42" s="187"/>
      <c r="EZ42" s="187"/>
      <c r="FA42" s="187"/>
      <c r="FB42" s="187"/>
      <c r="FC42" s="187"/>
      <c r="FD42" s="187"/>
      <c r="FE42" s="187"/>
      <c r="FF42" s="187"/>
      <c r="FG42" s="187"/>
      <c r="FH42" s="187"/>
      <c r="FI42" s="187"/>
      <c r="FJ42" s="187"/>
      <c r="FK42" s="187"/>
      <c r="FL42" s="187"/>
      <c r="FM42" s="187"/>
      <c r="FN42" s="187"/>
      <c r="FO42" s="187"/>
      <c r="FP42" s="187"/>
      <c r="FQ42" s="187"/>
      <c r="FR42" s="187"/>
      <c r="FS42" s="187"/>
      <c r="FT42" s="187"/>
      <c r="FU42" s="187"/>
      <c r="FV42" s="187"/>
      <c r="FW42" s="187"/>
      <c r="FX42" s="187"/>
      <c r="FY42" s="187"/>
      <c r="FZ42" s="187"/>
      <c r="GA42" s="187"/>
      <c r="GB42" s="187"/>
      <c r="GC42" s="187"/>
      <c r="GD42" s="187"/>
      <c r="GE42" s="187"/>
      <c r="GF42" s="187"/>
      <c r="GG42" s="187"/>
      <c r="GH42" s="187"/>
      <c r="GI42" s="187"/>
      <c r="GJ42" s="187"/>
      <c r="GK42" s="187"/>
      <c r="GL42" s="187"/>
      <c r="GM42" s="187"/>
      <c r="GN42" s="187"/>
      <c r="GO42" s="187"/>
      <c r="GP42" s="187"/>
      <c r="GQ42" s="187"/>
      <c r="GR42" s="187"/>
      <c r="GS42" s="187"/>
      <c r="GT42" s="187"/>
      <c r="GU42" s="187"/>
      <c r="GV42" s="187"/>
      <c r="GW42" s="187"/>
      <c r="GX42" s="187"/>
      <c r="GY42" s="187"/>
      <c r="GZ42" s="187"/>
      <c r="HA42" s="187"/>
      <c r="HB42" s="187"/>
      <c r="HC42" s="187"/>
      <c r="HD42" s="187"/>
      <c r="HE42" s="187"/>
      <c r="HF42" s="187"/>
      <c r="HG42" s="187"/>
      <c r="HH42" s="187"/>
      <c r="HI42" s="187"/>
      <c r="HJ42" s="187"/>
      <c r="HK42" s="187"/>
      <c r="HL42" s="187"/>
      <c r="HM42" s="187"/>
      <c r="HN42" s="187"/>
      <c r="HO42" s="187"/>
      <c r="HP42" s="187"/>
      <c r="HQ42" s="187"/>
      <c r="HR42" s="187"/>
      <c r="HS42" s="187"/>
      <c r="HT42" s="187"/>
      <c r="HU42" s="187"/>
      <c r="HV42" s="187"/>
      <c r="HW42" s="187"/>
      <c r="HX42" s="187"/>
      <c r="HY42" s="187"/>
      <c r="HZ42" s="187"/>
      <c r="IA42" s="187"/>
      <c r="IB42" s="187"/>
      <c r="IC42" s="187"/>
      <c r="ID42" s="187"/>
      <c r="IE42" s="187"/>
      <c r="IF42" s="187"/>
      <c r="IG42" s="187"/>
      <c r="IH42" s="187"/>
      <c r="II42" s="187"/>
      <c r="IJ42" s="187"/>
      <c r="IK42" s="187"/>
      <c r="IL42" s="187"/>
      <c r="IM42" s="187"/>
      <c r="IN42" s="187"/>
      <c r="IO42" s="187"/>
      <c r="IP42" s="187"/>
      <c r="IQ42" s="187"/>
      <c r="IR42" s="187"/>
      <c r="IS42" s="187"/>
      <c r="IT42" s="187"/>
      <c r="IU42" s="187"/>
      <c r="IV42" s="187"/>
    </row>
    <row r="43" spans="1:256" ht="8.25" customHeight="1" x14ac:dyDescent="0.2">
      <c r="C43" s="183"/>
      <c r="D43" s="184"/>
      <c r="H43" s="185"/>
    </row>
    <row r="44" spans="1:256" x14ac:dyDescent="0.2">
      <c r="A44" s="188" t="s">
        <v>1317</v>
      </c>
      <c r="H44" s="185"/>
    </row>
    <row r="45" spans="1:256" x14ac:dyDescent="0.2">
      <c r="A45" s="186" t="s">
        <v>1318</v>
      </c>
      <c r="B45" s="186"/>
      <c r="C45" s="186" t="s">
        <v>1319</v>
      </c>
      <c r="H45" s="185"/>
    </row>
    <row r="46" spans="1:256" x14ac:dyDescent="0.2">
      <c r="A46" s="186" t="s">
        <v>1320</v>
      </c>
      <c r="B46" s="186"/>
      <c r="C46" s="186"/>
      <c r="H46" s="185"/>
    </row>
    <row r="47" spans="1:256" x14ac:dyDescent="0.2">
      <c r="A47" s="186" t="s">
        <v>1321</v>
      </c>
      <c r="B47" s="186"/>
      <c r="C47" s="186"/>
      <c r="H47" s="185"/>
    </row>
    <row r="48" spans="1:256" x14ac:dyDescent="0.2">
      <c r="A48" s="186" t="s">
        <v>1322</v>
      </c>
      <c r="B48" s="186"/>
      <c r="C48" s="186"/>
      <c r="H48" s="185"/>
    </row>
    <row r="49" spans="1:8" x14ac:dyDescent="0.2">
      <c r="A49" s="186" t="s">
        <v>1323</v>
      </c>
      <c r="B49" s="186"/>
      <c r="C49" s="186"/>
      <c r="H49" s="185"/>
    </row>
    <row r="50" spans="1:8" ht="5.0999999999999996" customHeight="1" x14ac:dyDescent="0.2">
      <c r="A50" s="186"/>
      <c r="B50" s="186"/>
      <c r="C50" s="186"/>
      <c r="H50" s="185"/>
    </row>
    <row r="51" spans="1:8" x14ac:dyDescent="0.2">
      <c r="A51" s="186" t="s">
        <v>1324</v>
      </c>
      <c r="B51" s="186"/>
      <c r="C51" s="186" t="s">
        <v>1325</v>
      </c>
    </row>
    <row r="52" spans="1:8" ht="5.0999999999999996" customHeight="1" x14ac:dyDescent="0.2">
      <c r="A52" s="186"/>
      <c r="B52" s="186"/>
      <c r="C52" s="186"/>
    </row>
    <row r="53" spans="1:8" x14ac:dyDescent="0.2">
      <c r="A53" s="186" t="s">
        <v>1326</v>
      </c>
      <c r="B53" s="186"/>
      <c r="C53" s="186" t="s">
        <v>1327</v>
      </c>
    </row>
    <row r="54" spans="1:8" ht="5.0999999999999996" customHeight="1" x14ac:dyDescent="0.2">
      <c r="A54" s="186"/>
      <c r="B54" s="186"/>
      <c r="C54" s="186"/>
    </row>
    <row r="55" spans="1:8" x14ac:dyDescent="0.2">
      <c r="A55" s="186" t="s">
        <v>1328</v>
      </c>
      <c r="B55" s="186"/>
      <c r="C55" s="186" t="s">
        <v>1329</v>
      </c>
    </row>
    <row r="56" spans="1:8" ht="5.0999999999999996" customHeight="1" x14ac:dyDescent="0.2">
      <c r="A56" s="186"/>
      <c r="B56" s="186"/>
      <c r="C56" s="186"/>
    </row>
    <row r="57" spans="1:8" x14ac:dyDescent="0.2">
      <c r="A57" s="186" t="s">
        <v>1330</v>
      </c>
      <c r="B57" s="186"/>
      <c r="C57" s="165" t="s">
        <v>1331</v>
      </c>
    </row>
    <row r="58" spans="1:8" x14ac:dyDescent="0.2">
      <c r="A58" s="186" t="s">
        <v>1332</v>
      </c>
      <c r="B58" s="186"/>
      <c r="C58" s="186"/>
    </row>
    <row r="59" spans="1:8" ht="5.0999999999999996" customHeight="1" x14ac:dyDescent="0.2">
      <c r="A59" s="186"/>
      <c r="B59" s="186"/>
      <c r="C59" s="186"/>
    </row>
    <row r="60" spans="1:8" x14ac:dyDescent="0.2">
      <c r="A60" s="186" t="s">
        <v>1333</v>
      </c>
      <c r="B60" s="186"/>
      <c r="C60" s="186" t="s">
        <v>1334</v>
      </c>
    </row>
    <row r="61" spans="1:8" x14ac:dyDescent="0.2">
      <c r="A61" s="186"/>
      <c r="B61" s="186"/>
      <c r="C61" s="186" t="s">
        <v>1335</v>
      </c>
    </row>
    <row r="62" spans="1:8" x14ac:dyDescent="0.2">
      <c r="A62" s="186"/>
      <c r="B62" s="186"/>
      <c r="C62" s="186" t="s">
        <v>1336</v>
      </c>
    </row>
    <row r="63" spans="1:8" ht="5.25" customHeight="1" x14ac:dyDescent="0.2"/>
    <row r="64" spans="1:8" x14ac:dyDescent="0.2">
      <c r="A64" s="188" t="s">
        <v>1337</v>
      </c>
      <c r="E64" s="179"/>
      <c r="F64" s="179"/>
      <c r="G64" s="179"/>
      <c r="H64" s="179"/>
    </row>
    <row r="65" spans="1:12" x14ac:dyDescent="0.2">
      <c r="D65" s="189" t="s">
        <v>1338</v>
      </c>
      <c r="E65" s="189"/>
      <c r="F65" s="189" t="s">
        <v>1340</v>
      </c>
      <c r="G65" s="190"/>
      <c r="H65" s="179"/>
    </row>
    <row r="66" spans="1:12" ht="4.5" customHeight="1" x14ac:dyDescent="0.2">
      <c r="D66" s="191"/>
      <c r="E66" s="191"/>
      <c r="F66" s="191"/>
      <c r="G66" s="190"/>
      <c r="H66" s="179"/>
    </row>
    <row r="67" spans="1:12" ht="14.25" x14ac:dyDescent="0.2">
      <c r="A67" s="179" t="s">
        <v>1341</v>
      </c>
      <c r="D67" s="192" t="s">
        <v>1342</v>
      </c>
      <c r="E67" s="193"/>
      <c r="F67" s="193" t="s">
        <v>1343</v>
      </c>
      <c r="G67" s="194"/>
      <c r="H67" s="179"/>
    </row>
    <row r="68" spans="1:12" x14ac:dyDescent="0.2">
      <c r="A68" s="179" t="s">
        <v>1344</v>
      </c>
      <c r="D68" s="192" t="s">
        <v>1345</v>
      </c>
      <c r="E68" s="193"/>
      <c r="F68" s="193" t="s">
        <v>1346</v>
      </c>
      <c r="G68" s="194"/>
      <c r="H68" s="179"/>
    </row>
    <row r="69" spans="1:12" x14ac:dyDescent="0.2">
      <c r="A69" s="179" t="s">
        <v>1656</v>
      </c>
      <c r="D69" s="192" t="s">
        <v>1347</v>
      </c>
      <c r="E69" s="193"/>
      <c r="F69" s="193" t="s">
        <v>1347</v>
      </c>
      <c r="G69" s="194"/>
      <c r="H69" s="179"/>
    </row>
    <row r="70" spans="1:12" ht="5.25" customHeight="1" x14ac:dyDescent="0.2">
      <c r="D70" s="192"/>
      <c r="E70" s="193"/>
      <c r="F70" s="193"/>
      <c r="G70" s="194"/>
      <c r="H70" s="179"/>
    </row>
    <row r="71" spans="1:12" x14ac:dyDescent="0.2">
      <c r="A71" s="153" t="s">
        <v>1315</v>
      </c>
      <c r="D71" s="192"/>
      <c r="E71" s="193"/>
      <c r="F71" s="193"/>
      <c r="G71" s="194"/>
      <c r="H71" s="179"/>
    </row>
    <row r="72" spans="1:12" x14ac:dyDescent="0.2">
      <c r="A72" s="187" t="s">
        <v>1660</v>
      </c>
      <c r="C72" s="195"/>
      <c r="D72" s="192"/>
      <c r="E72" s="193"/>
      <c r="F72" s="193"/>
      <c r="G72" s="194"/>
      <c r="H72" s="179"/>
    </row>
    <row r="73" spans="1:12" x14ac:dyDescent="0.2">
      <c r="A73" s="187"/>
      <c r="C73" s="195"/>
      <c r="D73" s="192"/>
      <c r="E73" s="193"/>
      <c r="F73" s="193"/>
      <c r="G73" s="194"/>
      <c r="H73" s="179"/>
    </row>
    <row r="74" spans="1:12" ht="3.75" customHeight="1" x14ac:dyDescent="0.2">
      <c r="C74" s="195"/>
      <c r="D74" s="192"/>
      <c r="E74" s="193"/>
      <c r="F74" s="193"/>
      <c r="G74" s="194"/>
      <c r="H74" s="179"/>
    </row>
    <row r="75" spans="1:12" ht="4.5" customHeight="1" x14ac:dyDescent="0.2">
      <c r="A75" s="187"/>
      <c r="C75" s="195"/>
      <c r="D75" s="192"/>
      <c r="E75" s="193"/>
      <c r="F75" s="193"/>
      <c r="G75" s="194"/>
      <c r="H75" s="179"/>
    </row>
    <row r="76" spans="1:12" x14ac:dyDescent="0.2">
      <c r="A76" s="188" t="s">
        <v>1348</v>
      </c>
      <c r="D76" s="196"/>
      <c r="E76" s="197"/>
      <c r="F76" s="197"/>
      <c r="G76" s="179"/>
      <c r="H76" s="179"/>
    </row>
    <row r="77" spans="1:12" x14ac:dyDescent="0.2">
      <c r="D77" s="189" t="s">
        <v>1338</v>
      </c>
      <c r="E77" s="198" t="s">
        <v>1339</v>
      </c>
      <c r="F77" s="189" t="s">
        <v>1340</v>
      </c>
      <c r="G77" s="190"/>
      <c r="L77" s="190"/>
    </row>
    <row r="78" spans="1:12" ht="6" customHeight="1" x14ac:dyDescent="0.2">
      <c r="D78" s="191"/>
      <c r="E78" s="199"/>
      <c r="F78" s="191"/>
      <c r="G78" s="190"/>
      <c r="L78" s="190"/>
    </row>
    <row r="79" spans="1:12" x14ac:dyDescent="0.2">
      <c r="A79" s="186" t="s">
        <v>1292</v>
      </c>
      <c r="B79" s="186"/>
      <c r="C79" s="195"/>
      <c r="D79" s="195" t="s">
        <v>1349</v>
      </c>
      <c r="E79" s="200"/>
      <c r="F79" s="195" t="s">
        <v>1350</v>
      </c>
      <c r="G79" s="195"/>
    </row>
    <row r="80" spans="1:12" x14ac:dyDescent="0.2">
      <c r="A80" s="186" t="s">
        <v>1295</v>
      </c>
      <c r="B80" s="186"/>
      <c r="C80" s="195"/>
      <c r="D80" s="195" t="s">
        <v>1349</v>
      </c>
      <c r="E80" s="200"/>
      <c r="F80" s="195" t="s">
        <v>1350</v>
      </c>
      <c r="G80" s="195"/>
    </row>
    <row r="81" spans="1:7" x14ac:dyDescent="0.2">
      <c r="A81" s="186" t="s">
        <v>1296</v>
      </c>
      <c r="B81" s="186"/>
      <c r="C81" s="195"/>
      <c r="D81" s="195" t="s">
        <v>1349</v>
      </c>
      <c r="E81" s="200"/>
      <c r="F81" s="195" t="s">
        <v>1350</v>
      </c>
      <c r="G81" s="195"/>
    </row>
    <row r="82" spans="1:7" x14ac:dyDescent="0.2">
      <c r="A82" s="186" t="s">
        <v>1299</v>
      </c>
      <c r="B82" s="186"/>
      <c r="C82" s="195"/>
      <c r="D82" s="195" t="s">
        <v>1349</v>
      </c>
      <c r="E82" s="200"/>
      <c r="F82" s="195" t="s">
        <v>1350</v>
      </c>
      <c r="G82" s="195"/>
    </row>
    <row r="83" spans="1:7" x14ac:dyDescent="0.2">
      <c r="A83" s="186" t="s">
        <v>1300</v>
      </c>
      <c r="B83" s="186"/>
      <c r="C83" s="195"/>
      <c r="D83" s="195" t="s">
        <v>1349</v>
      </c>
      <c r="E83" s="200"/>
      <c r="F83" s="195" t="s">
        <v>1350</v>
      </c>
      <c r="G83" s="195"/>
    </row>
    <row r="84" spans="1:7" x14ac:dyDescent="0.2">
      <c r="A84" s="186" t="s">
        <v>1301</v>
      </c>
      <c r="B84" s="186"/>
      <c r="C84" s="195"/>
      <c r="D84" s="195" t="s">
        <v>1349</v>
      </c>
      <c r="E84" s="200"/>
      <c r="F84" s="195" t="s">
        <v>1350</v>
      </c>
      <c r="G84" s="195"/>
    </row>
    <row r="85" spans="1:7" x14ac:dyDescent="0.2">
      <c r="A85" s="186" t="s">
        <v>1303</v>
      </c>
      <c r="B85" s="186"/>
      <c r="C85" s="195"/>
      <c r="D85" s="195" t="s">
        <v>1349</v>
      </c>
      <c r="E85" s="200"/>
      <c r="F85" s="195" t="s">
        <v>1350</v>
      </c>
      <c r="G85" s="195"/>
    </row>
    <row r="86" spans="1:7" x14ac:dyDescent="0.2">
      <c r="A86" s="186" t="s">
        <v>1304</v>
      </c>
      <c r="B86" s="186"/>
      <c r="C86" s="195"/>
      <c r="D86" s="195" t="s">
        <v>1349</v>
      </c>
      <c r="E86" s="200"/>
      <c r="F86" s="195" t="s">
        <v>1350</v>
      </c>
      <c r="G86" s="195"/>
    </row>
    <row r="87" spans="1:7" x14ac:dyDescent="0.2">
      <c r="A87" s="186" t="s">
        <v>1305</v>
      </c>
      <c r="B87" s="186"/>
      <c r="C87" s="195"/>
      <c r="D87" s="195" t="s">
        <v>1349</v>
      </c>
      <c r="E87" s="200"/>
      <c r="F87" s="195" t="s">
        <v>1350</v>
      </c>
      <c r="G87" s="195"/>
    </row>
    <row r="88" spans="1:7" x14ac:dyDescent="0.2">
      <c r="A88" s="186" t="s">
        <v>1306</v>
      </c>
      <c r="B88" s="186"/>
      <c r="C88" s="195"/>
      <c r="D88" s="195" t="s">
        <v>1349</v>
      </c>
      <c r="E88" s="200"/>
      <c r="F88" s="195" t="s">
        <v>1350</v>
      </c>
      <c r="G88" s="195"/>
    </row>
    <row r="89" spans="1:7" x14ac:dyDescent="0.2">
      <c r="A89" s="186" t="s">
        <v>1308</v>
      </c>
      <c r="B89" s="186"/>
      <c r="C89" s="195"/>
      <c r="D89" s="195" t="s">
        <v>1349</v>
      </c>
      <c r="E89" s="200"/>
      <c r="F89" s="195" t="s">
        <v>1350</v>
      </c>
      <c r="G89" s="195"/>
    </row>
    <row r="90" spans="1:7" x14ac:dyDescent="0.2">
      <c r="A90" s="186" t="s">
        <v>1309</v>
      </c>
      <c r="B90" s="186"/>
      <c r="C90" s="195"/>
      <c r="D90" s="195" t="s">
        <v>1349</v>
      </c>
      <c r="E90" s="200"/>
      <c r="F90" s="195" t="s">
        <v>1350</v>
      </c>
      <c r="G90" s="195"/>
    </row>
    <row r="91" spans="1:7" x14ac:dyDescent="0.2">
      <c r="A91" s="186" t="s">
        <v>1310</v>
      </c>
      <c r="B91" s="186"/>
      <c r="C91" s="195"/>
      <c r="D91" s="194" t="s">
        <v>1349</v>
      </c>
      <c r="E91" s="200"/>
      <c r="F91" s="194" t="s">
        <v>1350</v>
      </c>
      <c r="G91" s="195"/>
    </row>
    <row r="92" spans="1:7" x14ac:dyDescent="0.2">
      <c r="A92" s="186" t="s">
        <v>1312</v>
      </c>
      <c r="B92" s="186"/>
      <c r="C92" s="195"/>
      <c r="D92" s="194" t="s">
        <v>1349</v>
      </c>
      <c r="E92" s="200"/>
      <c r="F92" s="194" t="s">
        <v>1350</v>
      </c>
      <c r="G92" s="195"/>
    </row>
    <row r="93" spans="1:7" x14ac:dyDescent="0.2">
      <c r="A93" s="186" t="s">
        <v>1313</v>
      </c>
      <c r="B93" s="186"/>
      <c r="C93" s="195"/>
      <c r="D93" s="194" t="s">
        <v>1349</v>
      </c>
      <c r="E93" s="200"/>
      <c r="F93" s="194" t="s">
        <v>1350</v>
      </c>
      <c r="G93" s="195"/>
    </row>
    <row r="94" spans="1:7" x14ac:dyDescent="0.2">
      <c r="A94" s="186" t="s">
        <v>1314</v>
      </c>
      <c r="B94" s="186"/>
      <c r="C94" s="195"/>
      <c r="D94" s="194" t="s">
        <v>1349</v>
      </c>
      <c r="E94" s="200"/>
      <c r="F94" s="194" t="s">
        <v>1350</v>
      </c>
      <c r="G94" s="195"/>
    </row>
    <row r="95" spans="1:7" x14ac:dyDescent="0.2">
      <c r="A95" s="186" t="s">
        <v>1659</v>
      </c>
      <c r="B95" s="186"/>
      <c r="C95" s="195"/>
      <c r="D95" s="194" t="s">
        <v>1349</v>
      </c>
      <c r="E95" s="200"/>
      <c r="F95" s="194" t="s">
        <v>1350</v>
      </c>
      <c r="G95" s="195"/>
    </row>
    <row r="96" spans="1:7" x14ac:dyDescent="0.2">
      <c r="A96" s="186" t="s">
        <v>1681</v>
      </c>
      <c r="B96" s="186"/>
      <c r="C96" s="195"/>
      <c r="D96" s="194" t="s">
        <v>1349</v>
      </c>
      <c r="E96" s="200"/>
      <c r="F96" s="194" t="s">
        <v>1350</v>
      </c>
      <c r="G96" s="195"/>
    </row>
    <row r="97" spans="1:10" ht="6.75" customHeight="1" x14ac:dyDescent="0.2">
      <c r="A97" s="186"/>
      <c r="B97" s="186"/>
      <c r="C97" s="195"/>
      <c r="D97" s="195"/>
      <c r="E97" s="200"/>
      <c r="F97" s="195"/>
      <c r="G97" s="195"/>
    </row>
    <row r="98" spans="1:10" x14ac:dyDescent="0.2">
      <c r="A98" s="188" t="s">
        <v>1351</v>
      </c>
      <c r="C98" s="195"/>
      <c r="D98" s="195"/>
      <c r="E98" s="195"/>
      <c r="F98" s="195"/>
      <c r="G98" s="195"/>
    </row>
    <row r="99" spans="1:10" ht="6" customHeight="1" x14ac:dyDescent="0.2">
      <c r="A99" s="155"/>
      <c r="C99" s="195"/>
      <c r="D99" s="201"/>
      <c r="E99" s="195"/>
      <c r="F99" s="195"/>
      <c r="G99" s="195"/>
    </row>
    <row r="100" spans="1:10" s="186" customFormat="1" x14ac:dyDescent="0.2">
      <c r="A100" s="202" t="s">
        <v>1352</v>
      </c>
      <c r="B100" s="203"/>
      <c r="C100" s="163" t="s">
        <v>1353</v>
      </c>
      <c r="D100" s="204" t="s">
        <v>1354</v>
      </c>
      <c r="E100" s="205"/>
      <c r="F100" s="205"/>
      <c r="G100" s="164" t="s">
        <v>1355</v>
      </c>
      <c r="H100" s="206" t="s">
        <v>1356</v>
      </c>
    </row>
    <row r="101" spans="1:10" s="186" customFormat="1" ht="6" customHeight="1" x14ac:dyDescent="0.2">
      <c r="A101" s="203"/>
      <c r="C101" s="207"/>
      <c r="D101" s="208"/>
      <c r="E101" s="209"/>
      <c r="F101" s="209"/>
      <c r="G101" s="210"/>
      <c r="H101" s="211"/>
    </row>
    <row r="102" spans="1:10" s="186" customFormat="1" x14ac:dyDescent="0.2">
      <c r="A102" s="212"/>
      <c r="D102" s="190" t="s">
        <v>1338</v>
      </c>
      <c r="E102" s="213" t="s">
        <v>1339</v>
      </c>
      <c r="F102" s="190" t="s">
        <v>1340</v>
      </c>
      <c r="H102" s="212"/>
    </row>
    <row r="103" spans="1:10" s="186" customFormat="1" ht="13.35" customHeight="1" x14ac:dyDescent="0.2">
      <c r="A103" s="214" t="s">
        <v>1357</v>
      </c>
      <c r="B103" s="215"/>
      <c r="C103" s="201" t="s">
        <v>1358</v>
      </c>
      <c r="E103" s="216"/>
      <c r="G103" s="217" t="s">
        <v>1359</v>
      </c>
      <c r="H103" s="218" t="s">
        <v>1360</v>
      </c>
      <c r="I103" s="218"/>
      <c r="J103" s="219"/>
    </row>
    <row r="104" spans="1:10" s="186" customFormat="1" ht="13.35" customHeight="1" x14ac:dyDescent="0.2">
      <c r="A104" s="220" t="s">
        <v>1361</v>
      </c>
      <c r="B104" s="215"/>
      <c r="C104" s="201"/>
      <c r="D104" s="201"/>
      <c r="E104" s="221" t="s">
        <v>1362</v>
      </c>
      <c r="F104" s="201" t="s">
        <v>1363</v>
      </c>
      <c r="G104" s="217"/>
      <c r="H104" s="218"/>
      <c r="I104" s="218"/>
      <c r="J104" s="219"/>
    </row>
    <row r="105" spans="1:10" s="186" customFormat="1" ht="13.35" customHeight="1" x14ac:dyDescent="0.2">
      <c r="A105" s="220" t="s">
        <v>1344</v>
      </c>
      <c r="B105" s="215"/>
      <c r="C105" s="222"/>
      <c r="D105" s="201" t="s">
        <v>1345</v>
      </c>
      <c r="E105" s="221" t="s">
        <v>1364</v>
      </c>
      <c r="F105" s="201" t="s">
        <v>1365</v>
      </c>
      <c r="G105" s="223"/>
      <c r="H105" s="224"/>
      <c r="I105" s="218"/>
      <c r="J105" s="219"/>
    </row>
    <row r="106" spans="1:10" s="186" customFormat="1" ht="5.25" customHeight="1" x14ac:dyDescent="0.2">
      <c r="A106" s="225"/>
      <c r="B106" s="215"/>
      <c r="C106" s="222"/>
      <c r="D106" s="226"/>
      <c r="E106" s="227"/>
      <c r="F106" s="226"/>
      <c r="G106" s="223"/>
      <c r="H106" s="224"/>
      <c r="I106" s="218"/>
      <c r="J106" s="219"/>
    </row>
    <row r="107" spans="1:10" s="186" customFormat="1" ht="3.75" customHeight="1" x14ac:dyDescent="0.2">
      <c r="A107" s="225"/>
      <c r="B107" s="215"/>
      <c r="C107" s="222"/>
      <c r="D107" s="201"/>
      <c r="E107" s="221"/>
      <c r="F107" s="201"/>
      <c r="G107" s="223"/>
      <c r="H107" s="224"/>
      <c r="I107" s="218"/>
      <c r="J107" s="219"/>
    </row>
    <row r="108" spans="1:10" s="186" customFormat="1" ht="13.35" customHeight="1" x14ac:dyDescent="0.2">
      <c r="A108" s="214" t="s">
        <v>1366</v>
      </c>
      <c r="B108" s="215"/>
      <c r="C108" s="201" t="s">
        <v>1367</v>
      </c>
      <c r="E108" s="216"/>
      <c r="G108" s="217" t="s">
        <v>1359</v>
      </c>
      <c r="H108" s="218" t="s">
        <v>1360</v>
      </c>
      <c r="I108" s="218"/>
      <c r="J108" s="219"/>
    </row>
    <row r="109" spans="1:10" s="186" customFormat="1" ht="13.35" customHeight="1" x14ac:dyDescent="0.2">
      <c r="A109" s="214" t="s">
        <v>1368</v>
      </c>
      <c r="B109" s="215"/>
      <c r="C109" s="201"/>
      <c r="E109" s="216"/>
      <c r="G109" s="217"/>
      <c r="H109" s="218"/>
      <c r="I109" s="218"/>
      <c r="J109" s="219"/>
    </row>
    <row r="110" spans="1:10" s="186" customFormat="1" ht="13.35" customHeight="1" x14ac:dyDescent="0.2">
      <c r="A110" s="220" t="s">
        <v>1361</v>
      </c>
      <c r="B110" s="215"/>
      <c r="C110" s="201"/>
      <c r="D110" s="201"/>
      <c r="E110" s="221" t="s">
        <v>1362</v>
      </c>
      <c r="F110" s="201" t="s">
        <v>1363</v>
      </c>
      <c r="G110" s="217"/>
      <c r="H110" s="218"/>
      <c r="I110" s="218"/>
      <c r="J110" s="219"/>
    </row>
    <row r="111" spans="1:10" s="186" customFormat="1" ht="13.35" customHeight="1" x14ac:dyDescent="0.2">
      <c r="A111" s="220" t="s">
        <v>1344</v>
      </c>
      <c r="B111" s="215"/>
      <c r="C111" s="222"/>
      <c r="D111" s="201" t="s">
        <v>1345</v>
      </c>
      <c r="E111" s="221" t="s">
        <v>1364</v>
      </c>
      <c r="F111" s="201" t="s">
        <v>1365</v>
      </c>
      <c r="G111" s="223"/>
      <c r="H111" s="224"/>
      <c r="I111" s="218"/>
      <c r="J111" s="219"/>
    </row>
    <row r="112" spans="1:10" s="186" customFormat="1" ht="4.5" customHeight="1" x14ac:dyDescent="0.2">
      <c r="A112" s="225"/>
      <c r="B112" s="215"/>
      <c r="C112" s="222"/>
      <c r="D112" s="226"/>
      <c r="E112" s="227"/>
      <c r="F112" s="226"/>
      <c r="G112" s="223"/>
      <c r="H112" s="224"/>
      <c r="I112" s="218"/>
      <c r="J112" s="219"/>
    </row>
    <row r="113" spans="1:10" s="186" customFormat="1" ht="5.25" customHeight="1" x14ac:dyDescent="0.2">
      <c r="A113" s="225"/>
      <c r="B113" s="215"/>
      <c r="C113" s="222"/>
      <c r="D113" s="222"/>
      <c r="E113" s="228"/>
      <c r="F113" s="222"/>
      <c r="G113" s="223"/>
      <c r="H113" s="224"/>
      <c r="I113" s="218"/>
      <c r="J113" s="219"/>
    </row>
    <row r="114" spans="1:10" s="186" customFormat="1" ht="12.75" customHeight="1" x14ac:dyDescent="0.2">
      <c r="A114" s="229" t="s">
        <v>1369</v>
      </c>
      <c r="B114" s="230"/>
      <c r="C114" s="230"/>
      <c r="D114" s="230"/>
      <c r="E114" s="230"/>
      <c r="F114" s="230"/>
      <c r="G114" s="230"/>
      <c r="H114" s="230"/>
      <c r="I114" s="230"/>
      <c r="J114" s="219"/>
    </row>
    <row r="115" spans="1:10" s="186" customFormat="1" x14ac:dyDescent="0.2">
      <c r="A115" s="229" t="s">
        <v>1370</v>
      </c>
      <c r="B115" s="230"/>
      <c r="C115" s="230"/>
      <c r="D115" s="230"/>
      <c r="E115" s="230"/>
      <c r="F115" s="230"/>
      <c r="G115" s="230"/>
      <c r="H115" s="230"/>
      <c r="I115" s="230"/>
      <c r="J115" s="219"/>
    </row>
    <row r="116" spans="1:10" s="186" customFormat="1" ht="5.25" customHeight="1" x14ac:dyDescent="0.2">
      <c r="A116" s="231"/>
      <c r="B116" s="231"/>
      <c r="C116" s="231"/>
      <c r="D116" s="231"/>
      <c r="E116" s="231"/>
      <c r="F116" s="231"/>
      <c r="G116" s="231"/>
      <c r="H116" s="231"/>
      <c r="I116" s="231"/>
      <c r="J116" s="219"/>
    </row>
    <row r="117" spans="1:10" s="186" customFormat="1" ht="13.35" customHeight="1" x14ac:dyDescent="0.2">
      <c r="A117" s="214" t="s">
        <v>1371</v>
      </c>
      <c r="B117" s="215"/>
      <c r="C117" s="222" t="s">
        <v>1358</v>
      </c>
      <c r="E117" s="216"/>
      <c r="G117" s="223" t="s">
        <v>1359</v>
      </c>
      <c r="H117" s="224" t="s">
        <v>1372</v>
      </c>
      <c r="I117" s="219"/>
      <c r="J117" s="219"/>
    </row>
    <row r="118" spans="1:10" s="186" customFormat="1" ht="13.35" customHeight="1" x14ac:dyDescent="0.2">
      <c r="A118" s="214" t="s">
        <v>1373</v>
      </c>
      <c r="B118" s="215"/>
      <c r="C118" s="222"/>
      <c r="E118" s="216"/>
      <c r="G118" s="223"/>
      <c r="H118" s="224" t="s">
        <v>1374</v>
      </c>
      <c r="I118" s="219"/>
      <c r="J118" s="219"/>
    </row>
    <row r="119" spans="1:10" s="186" customFormat="1" ht="13.35" customHeight="1" x14ac:dyDescent="0.2">
      <c r="A119" s="220" t="s">
        <v>1361</v>
      </c>
      <c r="B119" s="215"/>
      <c r="C119" s="222"/>
      <c r="D119" s="201"/>
      <c r="E119" s="221" t="s">
        <v>1362</v>
      </c>
      <c r="F119" s="232" t="s">
        <v>1363</v>
      </c>
      <c r="G119" s="223"/>
      <c r="H119" s="224" t="s">
        <v>1375</v>
      </c>
      <c r="I119" s="219"/>
      <c r="J119" s="219"/>
    </row>
    <row r="120" spans="1:10" s="186" customFormat="1" ht="13.35" customHeight="1" x14ac:dyDescent="0.2">
      <c r="A120" s="220" t="s">
        <v>1344</v>
      </c>
      <c r="B120" s="215"/>
      <c r="C120" s="222"/>
      <c r="D120" s="232" t="s">
        <v>1376</v>
      </c>
      <c r="E120" s="221" t="s">
        <v>1364</v>
      </c>
      <c r="F120" s="232" t="s">
        <v>1365</v>
      </c>
      <c r="G120" s="223"/>
      <c r="H120" s="224" t="s">
        <v>1377</v>
      </c>
      <c r="I120" s="219"/>
      <c r="J120" s="219"/>
    </row>
    <row r="121" spans="1:10" s="186" customFormat="1" ht="5.25" customHeight="1" x14ac:dyDescent="0.2">
      <c r="A121" s="215"/>
      <c r="B121" s="215"/>
      <c r="C121" s="222"/>
      <c r="D121" s="226"/>
      <c r="E121" s="227"/>
      <c r="F121" s="226"/>
      <c r="G121" s="223"/>
      <c r="H121" s="224"/>
      <c r="I121" s="219"/>
      <c r="J121" s="219"/>
    </row>
    <row r="122" spans="1:10" s="186" customFormat="1" ht="5.25" customHeight="1" x14ac:dyDescent="0.2">
      <c r="A122" s="215"/>
      <c r="B122" s="215"/>
      <c r="C122" s="222"/>
      <c r="D122" s="201"/>
      <c r="E122" s="221"/>
      <c r="F122" s="201"/>
      <c r="G122" s="223"/>
      <c r="H122" s="224"/>
      <c r="I122" s="219"/>
      <c r="J122" s="219"/>
    </row>
    <row r="123" spans="1:10" s="186" customFormat="1" ht="13.35" customHeight="1" x14ac:dyDescent="0.2">
      <c r="A123" s="214" t="s">
        <v>1378</v>
      </c>
      <c r="B123" s="215"/>
      <c r="C123" s="222" t="s">
        <v>1358</v>
      </c>
      <c r="E123" s="221"/>
      <c r="G123" s="223" t="s">
        <v>1359</v>
      </c>
      <c r="H123" s="233" t="s">
        <v>1379</v>
      </c>
      <c r="I123" s="219"/>
      <c r="J123" s="219"/>
    </row>
    <row r="124" spans="1:10" s="186" customFormat="1" ht="13.35" customHeight="1" x14ac:dyDescent="0.2">
      <c r="A124" s="214" t="s">
        <v>1373</v>
      </c>
      <c r="B124" s="215"/>
      <c r="C124" s="222"/>
      <c r="E124" s="221"/>
      <c r="G124" s="223"/>
      <c r="H124" s="233" t="s">
        <v>1380</v>
      </c>
      <c r="I124" s="219"/>
      <c r="J124" s="219"/>
    </row>
    <row r="125" spans="1:10" s="186" customFormat="1" ht="13.35" customHeight="1" x14ac:dyDescent="0.2">
      <c r="A125" s="220" t="s">
        <v>1361</v>
      </c>
      <c r="B125" s="215"/>
      <c r="C125" s="222"/>
      <c r="E125" s="221" t="s">
        <v>1362</v>
      </c>
      <c r="F125" s="232" t="s">
        <v>1363</v>
      </c>
      <c r="G125" s="223"/>
      <c r="H125" s="233" t="s">
        <v>1381</v>
      </c>
      <c r="I125" s="219"/>
      <c r="J125" s="219"/>
    </row>
    <row r="126" spans="1:10" s="186" customFormat="1" ht="13.35" customHeight="1" x14ac:dyDescent="0.2">
      <c r="A126" s="220" t="s">
        <v>1344</v>
      </c>
      <c r="B126" s="215"/>
      <c r="C126" s="222"/>
      <c r="D126" s="232" t="s">
        <v>1345</v>
      </c>
      <c r="E126" s="221" t="s">
        <v>1364</v>
      </c>
      <c r="F126" s="232" t="s">
        <v>1365</v>
      </c>
      <c r="G126" s="223"/>
      <c r="H126" s="233" t="s">
        <v>1382</v>
      </c>
      <c r="I126" s="219"/>
      <c r="J126" s="219"/>
    </row>
    <row r="127" spans="1:10" s="186" customFormat="1" ht="5.25" customHeight="1" x14ac:dyDescent="0.2">
      <c r="A127" s="215"/>
      <c r="B127" s="215"/>
      <c r="C127" s="222"/>
      <c r="D127" s="226"/>
      <c r="E127" s="227"/>
      <c r="F127" s="226"/>
      <c r="G127" s="223"/>
      <c r="H127" s="224"/>
      <c r="I127" s="219"/>
      <c r="J127" s="219"/>
    </row>
    <row r="128" spans="1:10" s="186" customFormat="1" ht="5.25" customHeight="1" x14ac:dyDescent="0.2">
      <c r="A128" s="215"/>
      <c r="B128" s="215"/>
      <c r="C128" s="222"/>
      <c r="D128" s="201"/>
      <c r="E128" s="221"/>
      <c r="F128" s="201"/>
      <c r="G128" s="223"/>
      <c r="H128" s="224"/>
      <c r="I128" s="219"/>
      <c r="J128" s="219"/>
    </row>
    <row r="129" spans="1:10" s="186" customFormat="1" ht="13.35" customHeight="1" x14ac:dyDescent="0.2">
      <c r="A129" s="214" t="s">
        <v>1383</v>
      </c>
      <c r="B129" s="215"/>
      <c r="C129" s="222" t="s">
        <v>1358</v>
      </c>
      <c r="E129" s="216"/>
      <c r="G129" s="223" t="s">
        <v>1359</v>
      </c>
      <c r="H129" s="224" t="s">
        <v>1360</v>
      </c>
      <c r="I129" s="219"/>
      <c r="J129" s="219"/>
    </row>
    <row r="130" spans="1:10" s="186" customFormat="1" ht="13.35" customHeight="1" x14ac:dyDescent="0.2">
      <c r="A130" s="220" t="s">
        <v>1361</v>
      </c>
      <c r="B130" s="215"/>
      <c r="C130" s="222"/>
      <c r="D130" s="201" t="s">
        <v>1384</v>
      </c>
      <c r="E130" s="221" t="s">
        <v>1362</v>
      </c>
      <c r="F130" s="201"/>
      <c r="G130" s="223"/>
      <c r="H130" s="224"/>
      <c r="I130" s="219"/>
      <c r="J130" s="219"/>
    </row>
    <row r="131" spans="1:10" s="186" customFormat="1" ht="13.35" customHeight="1" x14ac:dyDescent="0.2">
      <c r="A131" s="220" t="s">
        <v>1344</v>
      </c>
      <c r="B131" s="215"/>
      <c r="C131" s="222"/>
      <c r="D131" s="201"/>
      <c r="E131" s="221" t="s">
        <v>1364</v>
      </c>
      <c r="F131" s="201" t="s">
        <v>1385</v>
      </c>
      <c r="G131" s="223"/>
      <c r="H131" s="224"/>
      <c r="I131" s="219"/>
      <c r="J131" s="219"/>
    </row>
    <row r="132" spans="1:10" s="186" customFormat="1" ht="5.25" customHeight="1" x14ac:dyDescent="0.2">
      <c r="A132" s="215"/>
      <c r="B132" s="215"/>
      <c r="C132" s="222"/>
      <c r="D132" s="226"/>
      <c r="E132" s="227"/>
      <c r="F132" s="226"/>
      <c r="G132" s="223"/>
      <c r="H132" s="224"/>
      <c r="I132" s="219"/>
      <c r="J132" s="219"/>
    </row>
    <row r="133" spans="1:10" s="186" customFormat="1" ht="5.25" customHeight="1" x14ac:dyDescent="0.2">
      <c r="A133" s="215"/>
      <c r="B133" s="215"/>
      <c r="C133" s="222"/>
      <c r="D133" s="201"/>
      <c r="E133" s="221"/>
      <c r="F133" s="201"/>
      <c r="G133" s="223"/>
      <c r="H133" s="224"/>
      <c r="I133" s="219"/>
      <c r="J133" s="219"/>
    </row>
    <row r="134" spans="1:10" s="186" customFormat="1" ht="13.35" customHeight="1" x14ac:dyDescent="0.2">
      <c r="A134" s="214" t="s">
        <v>1386</v>
      </c>
      <c r="B134" s="215"/>
      <c r="C134" s="222" t="s">
        <v>1358</v>
      </c>
      <c r="E134" s="221"/>
      <c r="G134" s="223" t="s">
        <v>1359</v>
      </c>
      <c r="H134" s="224" t="s">
        <v>1360</v>
      </c>
      <c r="I134" s="219"/>
      <c r="J134" s="219"/>
    </row>
    <row r="135" spans="1:10" s="186" customFormat="1" ht="13.35" customHeight="1" x14ac:dyDescent="0.2">
      <c r="A135" s="220" t="s">
        <v>1344</v>
      </c>
      <c r="B135" s="215"/>
      <c r="C135" s="222"/>
      <c r="D135" s="232" t="s">
        <v>1387</v>
      </c>
      <c r="E135" s="221" t="s">
        <v>1364</v>
      </c>
      <c r="F135" s="201" t="s">
        <v>1385</v>
      </c>
      <c r="G135" s="223"/>
      <c r="H135" s="224"/>
      <c r="I135" s="219"/>
      <c r="J135" s="219"/>
    </row>
    <row r="136" spans="1:10" s="186" customFormat="1" ht="5.25" customHeight="1" x14ac:dyDescent="0.2">
      <c r="A136" s="215"/>
      <c r="B136" s="215"/>
      <c r="C136" s="222"/>
      <c r="D136" s="226"/>
      <c r="E136" s="227"/>
      <c r="F136" s="226"/>
      <c r="G136" s="223"/>
      <c r="H136" s="224"/>
      <c r="I136" s="219"/>
      <c r="J136" s="219"/>
    </row>
    <row r="137" spans="1:10" s="186" customFormat="1" ht="5.25" customHeight="1" x14ac:dyDescent="0.2">
      <c r="A137" s="215"/>
      <c r="B137" s="215"/>
      <c r="C137" s="222"/>
      <c r="D137" s="201"/>
      <c r="E137" s="221"/>
      <c r="F137" s="201"/>
      <c r="G137" s="223"/>
      <c r="H137" s="224"/>
      <c r="I137" s="219"/>
      <c r="J137" s="219"/>
    </row>
    <row r="138" spans="1:10" s="186" customFormat="1" ht="13.35" customHeight="1" x14ac:dyDescent="0.2">
      <c r="A138" s="214" t="s">
        <v>1388</v>
      </c>
      <c r="B138" s="215"/>
      <c r="C138" s="222" t="s">
        <v>1358</v>
      </c>
      <c r="E138" s="221"/>
      <c r="G138" s="223" t="s">
        <v>1359</v>
      </c>
      <c r="H138" s="233" t="s">
        <v>1389</v>
      </c>
      <c r="I138" s="219"/>
      <c r="J138" s="219"/>
    </row>
    <row r="139" spans="1:10" s="186" customFormat="1" ht="13.35" customHeight="1" x14ac:dyDescent="0.2">
      <c r="A139" s="220" t="s">
        <v>1361</v>
      </c>
      <c r="B139" s="215"/>
      <c r="C139" s="222"/>
      <c r="D139" s="201" t="s">
        <v>1390</v>
      </c>
      <c r="E139" s="221" t="s">
        <v>1391</v>
      </c>
      <c r="F139" s="201" t="s">
        <v>1392</v>
      </c>
      <c r="G139" s="223"/>
      <c r="H139" s="233" t="s">
        <v>1393</v>
      </c>
      <c r="I139" s="219"/>
      <c r="J139" s="219"/>
    </row>
    <row r="140" spans="1:10" s="186" customFormat="1" ht="13.35" customHeight="1" x14ac:dyDescent="0.2">
      <c r="A140" s="220"/>
      <c r="B140" s="215"/>
      <c r="C140" s="222"/>
      <c r="D140" s="201"/>
      <c r="E140" s="221"/>
      <c r="F140" s="201"/>
      <c r="G140" s="223"/>
      <c r="H140" s="233" t="s">
        <v>1394</v>
      </c>
      <c r="I140" s="219"/>
      <c r="J140" s="219"/>
    </row>
    <row r="141" spans="1:10" s="186" customFormat="1" ht="13.35" customHeight="1" x14ac:dyDescent="0.2">
      <c r="A141" s="220"/>
      <c r="B141" s="215"/>
      <c r="C141" s="222"/>
      <c r="D141" s="201"/>
      <c r="E141" s="221"/>
      <c r="F141" s="201"/>
      <c r="G141" s="223"/>
      <c r="H141" s="224" t="s">
        <v>1395</v>
      </c>
      <c r="I141" s="219"/>
      <c r="J141" s="219"/>
    </row>
    <row r="142" spans="1:10" s="186" customFormat="1" ht="5.25" customHeight="1" x14ac:dyDescent="0.2">
      <c r="A142" s="215"/>
      <c r="B142" s="215"/>
      <c r="C142" s="222"/>
      <c r="D142" s="201"/>
      <c r="E142" s="221"/>
      <c r="F142" s="201"/>
      <c r="G142" s="223"/>
      <c r="H142" s="224"/>
      <c r="I142" s="219"/>
      <c r="J142" s="219"/>
    </row>
    <row r="143" spans="1:10" ht="13.35" customHeight="1" x14ac:dyDescent="0.2">
      <c r="A143" s="214" t="s">
        <v>1396</v>
      </c>
      <c r="B143" s="215"/>
      <c r="C143" s="222" t="s">
        <v>1358</v>
      </c>
      <c r="D143" s="201"/>
      <c r="E143" s="221"/>
      <c r="F143" s="201"/>
      <c r="G143" s="196"/>
      <c r="H143" s="224"/>
      <c r="I143" s="219"/>
      <c r="J143" s="219"/>
    </row>
    <row r="144" spans="1:10" ht="14.25" x14ac:dyDescent="0.2">
      <c r="A144" s="220" t="s">
        <v>1397</v>
      </c>
      <c r="B144" s="215"/>
      <c r="C144" s="222"/>
      <c r="D144" s="201"/>
      <c r="E144" s="221"/>
      <c r="F144" s="201"/>
      <c r="G144" s="192" t="s">
        <v>1359</v>
      </c>
      <c r="H144" s="224" t="s">
        <v>1398</v>
      </c>
      <c r="I144" s="219"/>
      <c r="J144" s="219"/>
    </row>
    <row r="145" spans="1:10" ht="13.35" customHeight="1" x14ac:dyDescent="0.2">
      <c r="A145" s="234" t="s">
        <v>1361</v>
      </c>
      <c r="B145" s="215"/>
      <c r="C145" s="222"/>
      <c r="D145" s="201" t="s">
        <v>1399</v>
      </c>
      <c r="E145" s="221" t="s">
        <v>1363</v>
      </c>
      <c r="F145" s="201" t="s">
        <v>1363</v>
      </c>
      <c r="G145" s="192"/>
      <c r="H145" s="224"/>
      <c r="I145" s="219"/>
      <c r="J145" s="219"/>
    </row>
    <row r="146" spans="1:10" ht="13.35" customHeight="1" x14ac:dyDescent="0.2">
      <c r="A146" s="234" t="s">
        <v>1344</v>
      </c>
      <c r="B146" s="215"/>
      <c r="C146" s="222"/>
      <c r="D146" s="201" t="s">
        <v>1345</v>
      </c>
      <c r="E146" s="221" t="s">
        <v>1364</v>
      </c>
      <c r="F146" s="201" t="s">
        <v>1365</v>
      </c>
      <c r="G146" s="192"/>
      <c r="H146" s="224"/>
      <c r="I146" s="219"/>
      <c r="J146" s="219"/>
    </row>
    <row r="147" spans="1:10" ht="5.25" customHeight="1" x14ac:dyDescent="0.2">
      <c r="A147" s="225"/>
      <c r="B147" s="215"/>
      <c r="C147" s="222"/>
      <c r="D147" s="201"/>
      <c r="E147" s="221"/>
      <c r="F147" s="201"/>
      <c r="G147" s="192"/>
      <c r="H147" s="224"/>
      <c r="I147" s="219"/>
      <c r="J147" s="219"/>
    </row>
    <row r="148" spans="1:10" ht="13.35" customHeight="1" x14ac:dyDescent="0.2">
      <c r="A148" s="225" t="s">
        <v>1400</v>
      </c>
      <c r="B148" s="215"/>
      <c r="C148" s="222"/>
      <c r="D148" s="201"/>
      <c r="E148" s="221"/>
      <c r="F148" s="201"/>
      <c r="G148" s="192" t="s">
        <v>1359</v>
      </c>
      <c r="H148" s="224" t="s">
        <v>1360</v>
      </c>
      <c r="I148" s="219"/>
      <c r="J148" s="219"/>
    </row>
    <row r="149" spans="1:10" ht="13.35" customHeight="1" x14ac:dyDescent="0.2">
      <c r="A149" s="234" t="s">
        <v>1361</v>
      </c>
      <c r="B149" s="215"/>
      <c r="C149" s="222"/>
      <c r="D149" s="201" t="s">
        <v>1401</v>
      </c>
      <c r="E149" s="221" t="s">
        <v>1402</v>
      </c>
      <c r="F149" s="201" t="s">
        <v>1403</v>
      </c>
      <c r="G149" s="192"/>
      <c r="H149" s="224"/>
      <c r="I149" s="219"/>
      <c r="J149" s="219"/>
    </row>
    <row r="150" spans="1:10" ht="13.35" customHeight="1" x14ac:dyDescent="0.2">
      <c r="A150" s="234" t="s">
        <v>1344</v>
      </c>
      <c r="B150" s="215"/>
      <c r="C150" s="222"/>
      <c r="D150" s="201" t="s">
        <v>1404</v>
      </c>
      <c r="E150" s="221" t="s">
        <v>1405</v>
      </c>
      <c r="F150" s="201" t="s">
        <v>1406</v>
      </c>
      <c r="G150" s="192"/>
      <c r="H150" s="224"/>
      <c r="I150" s="219"/>
      <c r="J150" s="219"/>
    </row>
    <row r="151" spans="1:10" ht="6" customHeight="1" x14ac:dyDescent="0.2">
      <c r="A151" s="225"/>
      <c r="B151" s="215"/>
      <c r="C151" s="222"/>
      <c r="D151" s="226"/>
      <c r="E151" s="227"/>
      <c r="F151" s="226"/>
      <c r="G151" s="192"/>
      <c r="H151" s="224"/>
      <c r="I151" s="219"/>
      <c r="J151" s="219"/>
    </row>
    <row r="152" spans="1:10" ht="6" customHeight="1" x14ac:dyDescent="0.2">
      <c r="A152" s="225"/>
      <c r="B152" s="215"/>
      <c r="C152" s="222"/>
      <c r="D152" s="222"/>
      <c r="E152" s="228"/>
      <c r="F152" s="222"/>
      <c r="G152" s="192"/>
      <c r="H152" s="224"/>
      <c r="I152" s="219"/>
      <c r="J152" s="219"/>
    </row>
    <row r="153" spans="1:10" ht="13.35" customHeight="1" x14ac:dyDescent="0.2">
      <c r="A153" s="214" t="s">
        <v>1407</v>
      </c>
      <c r="B153" s="215"/>
      <c r="C153" s="222" t="s">
        <v>1358</v>
      </c>
      <c r="D153" s="201"/>
      <c r="E153" s="221"/>
      <c r="F153" s="201"/>
      <c r="G153" s="192"/>
      <c r="H153" s="224"/>
      <c r="I153" s="219"/>
      <c r="J153" s="219"/>
    </row>
    <row r="154" spans="1:10" ht="14.25" x14ac:dyDescent="0.2">
      <c r="A154" s="220" t="s">
        <v>1397</v>
      </c>
      <c r="B154" s="215"/>
      <c r="C154" s="222"/>
      <c r="D154" s="201"/>
      <c r="E154" s="221"/>
      <c r="F154" s="201"/>
      <c r="G154" s="195" t="s">
        <v>1359</v>
      </c>
      <c r="H154" s="218" t="s">
        <v>1398</v>
      </c>
      <c r="I154" s="219"/>
      <c r="J154" s="219"/>
    </row>
    <row r="155" spans="1:10" x14ac:dyDescent="0.2">
      <c r="A155" s="234" t="s">
        <v>1361</v>
      </c>
      <c r="B155" s="215"/>
      <c r="C155" s="222"/>
      <c r="D155" s="232" t="s">
        <v>1408</v>
      </c>
      <c r="E155" s="221" t="s">
        <v>1363</v>
      </c>
      <c r="F155" s="201" t="s">
        <v>1363</v>
      </c>
      <c r="G155" s="195"/>
      <c r="H155" s="218"/>
      <c r="I155" s="219"/>
      <c r="J155" s="219"/>
    </row>
    <row r="156" spans="1:10" ht="13.35" customHeight="1" x14ac:dyDescent="0.2">
      <c r="A156" s="234" t="s">
        <v>1344</v>
      </c>
      <c r="B156" s="215"/>
      <c r="C156" s="222"/>
      <c r="D156" s="232" t="s">
        <v>1376</v>
      </c>
      <c r="E156" s="221" t="s">
        <v>1364</v>
      </c>
      <c r="F156" s="201" t="s">
        <v>1365</v>
      </c>
      <c r="G156" s="195"/>
      <c r="H156" s="218"/>
      <c r="I156" s="219"/>
      <c r="J156" s="219"/>
    </row>
    <row r="157" spans="1:10" ht="6" customHeight="1" x14ac:dyDescent="0.2">
      <c r="A157" s="225"/>
      <c r="B157" s="215"/>
      <c r="C157" s="201"/>
      <c r="D157" s="201"/>
      <c r="E157" s="221"/>
      <c r="F157" s="201"/>
      <c r="G157" s="195"/>
      <c r="H157" s="218"/>
      <c r="I157" s="219"/>
      <c r="J157" s="219"/>
    </row>
    <row r="158" spans="1:10" ht="12.75" customHeight="1" x14ac:dyDescent="0.2">
      <c r="A158" s="220" t="s">
        <v>1400</v>
      </c>
      <c r="B158" s="215"/>
      <c r="C158" s="201"/>
      <c r="D158" s="201"/>
      <c r="E158" s="221"/>
      <c r="F158" s="201"/>
      <c r="G158" s="195" t="s">
        <v>1359</v>
      </c>
      <c r="H158" s="218" t="s">
        <v>1360</v>
      </c>
      <c r="I158" s="219"/>
      <c r="J158" s="219"/>
    </row>
    <row r="159" spans="1:10" ht="13.35" customHeight="1" x14ac:dyDescent="0.2">
      <c r="A159" s="234" t="s">
        <v>1361</v>
      </c>
      <c r="B159" s="215"/>
      <c r="C159" s="201"/>
      <c r="D159" s="201" t="s">
        <v>1409</v>
      </c>
      <c r="E159" s="221" t="s">
        <v>1402</v>
      </c>
      <c r="F159" s="201" t="s">
        <v>1403</v>
      </c>
      <c r="G159" s="195"/>
      <c r="H159" s="218"/>
      <c r="I159" s="219"/>
      <c r="J159" s="219"/>
    </row>
    <row r="160" spans="1:10" ht="13.35" customHeight="1" x14ac:dyDescent="0.2">
      <c r="A160" s="234" t="s">
        <v>1344</v>
      </c>
      <c r="B160" s="215"/>
      <c r="C160" s="201"/>
      <c r="D160" s="201" t="s">
        <v>1387</v>
      </c>
      <c r="E160" s="221" t="s">
        <v>1405</v>
      </c>
      <c r="F160" s="201" t="s">
        <v>1406</v>
      </c>
      <c r="G160" s="195"/>
      <c r="H160" s="218"/>
      <c r="I160" s="219"/>
      <c r="J160" s="219"/>
    </row>
    <row r="161" spans="1:10" s="186" customFormat="1" ht="5.25" customHeight="1" x14ac:dyDescent="0.2">
      <c r="A161" s="215"/>
      <c r="B161" s="215"/>
      <c r="C161" s="222"/>
      <c r="D161" s="226"/>
      <c r="E161" s="227"/>
      <c r="F161" s="226"/>
      <c r="G161" s="223"/>
      <c r="H161" s="224"/>
      <c r="I161" s="219"/>
      <c r="J161" s="219"/>
    </row>
    <row r="162" spans="1:10" ht="13.35" customHeight="1" x14ac:dyDescent="0.2">
      <c r="A162" s="214" t="s">
        <v>1410</v>
      </c>
      <c r="B162" s="215"/>
      <c r="C162" s="201"/>
      <c r="D162" s="201"/>
      <c r="E162" s="221"/>
      <c r="F162" s="201"/>
      <c r="G162" s="171" t="s">
        <v>1359</v>
      </c>
      <c r="H162" s="235" t="s">
        <v>1411</v>
      </c>
      <c r="I162" s="219"/>
      <c r="J162" s="219"/>
    </row>
    <row r="163" spans="1:10" ht="13.35" customHeight="1" x14ac:dyDescent="0.2">
      <c r="A163" s="220" t="s">
        <v>1361</v>
      </c>
      <c r="B163" s="215"/>
      <c r="C163" s="201"/>
      <c r="D163" s="201" t="s">
        <v>1390</v>
      </c>
      <c r="E163" s="221" t="s">
        <v>1402</v>
      </c>
      <c r="F163" s="201" t="s">
        <v>1392</v>
      </c>
      <c r="G163" s="217"/>
      <c r="H163" s="235" t="s">
        <v>1412</v>
      </c>
      <c r="I163" s="219"/>
      <c r="J163" s="219"/>
    </row>
    <row r="164" spans="1:10" ht="12.75" customHeight="1" x14ac:dyDescent="0.2">
      <c r="A164" s="236"/>
      <c r="B164" s="215"/>
      <c r="C164" s="201"/>
      <c r="D164" s="201"/>
      <c r="E164" s="221"/>
      <c r="F164" s="201"/>
      <c r="G164" s="217"/>
      <c r="H164" s="235" t="s">
        <v>1413</v>
      </c>
      <c r="I164" s="219"/>
      <c r="J164" s="219"/>
    </row>
    <row r="165" spans="1:10" ht="13.35" customHeight="1" x14ac:dyDescent="0.2">
      <c r="A165" s="186" t="s">
        <v>1315</v>
      </c>
      <c r="B165" s="215"/>
      <c r="C165" s="201"/>
      <c r="D165" s="201"/>
      <c r="E165" s="221"/>
      <c r="F165" s="201"/>
      <c r="G165" s="217"/>
      <c r="H165" s="218"/>
      <c r="I165" s="219"/>
      <c r="J165" s="219"/>
    </row>
    <row r="166" spans="1:10" ht="13.35" customHeight="1" x14ac:dyDescent="0.2">
      <c r="A166" s="187" t="s">
        <v>1414</v>
      </c>
      <c r="B166" s="215"/>
      <c r="C166" s="201"/>
      <c r="D166" s="201"/>
      <c r="E166" s="221"/>
      <c r="F166" s="201"/>
      <c r="G166" s="217"/>
      <c r="H166" s="218"/>
      <c r="I166" s="219"/>
      <c r="J166" s="219"/>
    </row>
    <row r="167" spans="1:10" ht="13.35" customHeight="1" x14ac:dyDescent="0.2">
      <c r="A167" s="187" t="s">
        <v>1415</v>
      </c>
      <c r="B167" s="215"/>
      <c r="C167" s="201"/>
      <c r="D167" s="201"/>
      <c r="E167" s="221"/>
      <c r="F167" s="201"/>
      <c r="G167" s="217"/>
      <c r="H167" s="218"/>
      <c r="I167" s="219"/>
      <c r="J167" s="219"/>
    </row>
    <row r="168" spans="1:10" ht="13.35" customHeight="1" x14ac:dyDescent="0.2">
      <c r="A168" s="187" t="s">
        <v>1416</v>
      </c>
      <c r="B168" s="215"/>
      <c r="C168" s="201"/>
      <c r="D168" s="201"/>
      <c r="E168" s="221"/>
      <c r="F168" s="201"/>
      <c r="G168" s="217"/>
      <c r="H168" s="218"/>
      <c r="I168" s="219"/>
      <c r="J168" s="219"/>
    </row>
    <row r="169" spans="1:10" ht="5.25" customHeight="1" x14ac:dyDescent="0.2">
      <c r="A169" s="225"/>
      <c r="B169" s="215"/>
      <c r="C169" s="201"/>
      <c r="D169" s="201"/>
      <c r="E169" s="201"/>
      <c r="F169" s="201"/>
      <c r="G169" s="218"/>
      <c r="H169" s="219"/>
      <c r="I169" s="219"/>
      <c r="J169" s="219"/>
    </row>
    <row r="170" spans="1:10" ht="14.25" x14ac:dyDescent="0.2">
      <c r="A170" s="161" t="s">
        <v>1665</v>
      </c>
      <c r="B170" s="186"/>
      <c r="C170" s="217"/>
      <c r="D170" s="217"/>
      <c r="E170" s="217"/>
      <c r="F170" s="217"/>
      <c r="G170" s="217"/>
      <c r="H170" s="186"/>
    </row>
    <row r="171" spans="1:10" ht="5.25" customHeight="1" x14ac:dyDescent="0.2">
      <c r="A171" s="186"/>
      <c r="B171" s="186"/>
      <c r="C171" s="237"/>
      <c r="D171" s="217"/>
      <c r="E171" s="217"/>
      <c r="F171" s="217"/>
      <c r="G171" s="217"/>
      <c r="H171" s="186"/>
    </row>
    <row r="172" spans="1:10" s="186" customFormat="1" ht="14.25" x14ac:dyDescent="0.2">
      <c r="B172" s="238" t="s">
        <v>1417</v>
      </c>
      <c r="C172" s="239">
        <v>20692169915.055584</v>
      </c>
      <c r="D172" s="238" t="s">
        <v>1418</v>
      </c>
      <c r="E172" s="240">
        <v>13675851402.768002</v>
      </c>
      <c r="F172" s="238" t="s">
        <v>1664</v>
      </c>
      <c r="G172" s="239">
        <v>34368021317.823586</v>
      </c>
      <c r="H172" s="241"/>
    </row>
    <row r="173" spans="1:10" s="186" customFormat="1" x14ac:dyDescent="0.2">
      <c r="A173" s="186" t="s">
        <v>1315</v>
      </c>
      <c r="B173" s="238"/>
      <c r="C173" s="239"/>
      <c r="D173" s="238"/>
      <c r="E173" s="240"/>
      <c r="F173" s="238"/>
      <c r="G173" s="239"/>
    </row>
    <row r="174" spans="1:10" s="186" customFormat="1" x14ac:dyDescent="0.2">
      <c r="A174" s="187" t="s">
        <v>1661</v>
      </c>
      <c r="B174" s="238"/>
      <c r="C174" s="239"/>
      <c r="D174" s="238"/>
      <c r="E174" s="240"/>
      <c r="F174" s="238"/>
      <c r="G174" s="239"/>
    </row>
    <row r="175" spans="1:10" s="186" customFormat="1" x14ac:dyDescent="0.2">
      <c r="A175" s="273" t="s">
        <v>1662</v>
      </c>
      <c r="B175" s="238"/>
      <c r="C175" s="239"/>
      <c r="D175" s="238"/>
      <c r="E175" s="240"/>
      <c r="F175" s="238"/>
      <c r="G175" s="239"/>
    </row>
    <row r="176" spans="1:10" s="186" customFormat="1" x14ac:dyDescent="0.2">
      <c r="A176" s="187" t="s">
        <v>1663</v>
      </c>
      <c r="D176" s="242"/>
      <c r="E176" s="217"/>
      <c r="F176" s="217"/>
      <c r="G176" s="217"/>
    </row>
    <row r="177" spans="1:8" s="186" customFormat="1" ht="5.25" customHeight="1" x14ac:dyDescent="0.2">
      <c r="A177" s="187"/>
      <c r="D177" s="242"/>
      <c r="E177" s="217"/>
      <c r="F177" s="217"/>
      <c r="G177" s="217"/>
    </row>
    <row r="178" spans="1:8" s="186" customFormat="1" x14ac:dyDescent="0.2">
      <c r="A178" s="161" t="s">
        <v>1419</v>
      </c>
    </row>
    <row r="179" spans="1:8" s="186" customFormat="1" ht="9.75" customHeight="1" x14ac:dyDescent="0.2">
      <c r="A179" s="161"/>
    </row>
    <row r="180" spans="1:8" s="186" customFormat="1" x14ac:dyDescent="0.2">
      <c r="A180" s="243" t="s">
        <v>1420</v>
      </c>
      <c r="B180" s="242" t="s">
        <v>1421</v>
      </c>
      <c r="C180" s="217"/>
      <c r="D180" s="217"/>
      <c r="E180" s="217"/>
      <c r="F180" s="217"/>
      <c r="G180" s="237" t="s">
        <v>1422</v>
      </c>
    </row>
    <row r="181" spans="1:8" s="186" customFormat="1" x14ac:dyDescent="0.2">
      <c r="A181" s="243" t="s">
        <v>1423</v>
      </c>
      <c r="B181" s="242" t="s">
        <v>1424</v>
      </c>
      <c r="C181" s="217"/>
      <c r="D181" s="217"/>
      <c r="E181" s="217"/>
      <c r="F181" s="217"/>
      <c r="G181" s="237" t="s">
        <v>1422</v>
      </c>
    </row>
    <row r="182" spans="1:8" s="186" customFormat="1" x14ac:dyDescent="0.2">
      <c r="A182" s="243" t="s">
        <v>1425</v>
      </c>
      <c r="B182" s="242" t="s">
        <v>1426</v>
      </c>
      <c r="C182" s="217"/>
      <c r="D182" s="217"/>
      <c r="E182" s="217"/>
      <c r="F182" s="217"/>
      <c r="G182" s="237" t="s">
        <v>1422</v>
      </c>
    </row>
    <row r="183" spans="1:8" s="186" customFormat="1" x14ac:dyDescent="0.2">
      <c r="A183" s="243" t="s">
        <v>1427</v>
      </c>
      <c r="B183" s="165" t="s">
        <v>1428</v>
      </c>
    </row>
    <row r="184" spans="1:8" s="186" customFormat="1" x14ac:dyDescent="0.2">
      <c r="A184" s="161"/>
      <c r="B184" s="165" t="s">
        <v>1429</v>
      </c>
      <c r="G184" s="217" t="s">
        <v>1422</v>
      </c>
    </row>
    <row r="185" spans="1:8" s="186" customFormat="1" ht="7.5" customHeight="1" x14ac:dyDescent="0.2">
      <c r="A185" s="161"/>
    </row>
    <row r="186" spans="1:8" s="186" customFormat="1" x14ac:dyDescent="0.2">
      <c r="B186" s="244" t="s">
        <v>1430</v>
      </c>
      <c r="D186" s="244"/>
      <c r="E186" s="244"/>
      <c r="F186" s="245"/>
      <c r="G186" s="245"/>
      <c r="H186" s="245"/>
    </row>
    <row r="187" spans="1:8" s="186" customFormat="1" x14ac:dyDescent="0.2">
      <c r="B187" s="220" t="s">
        <v>1361</v>
      </c>
      <c r="E187" s="171" t="s">
        <v>1392</v>
      </c>
    </row>
    <row r="188" spans="1:8" s="186" customFormat="1" x14ac:dyDescent="0.2">
      <c r="B188" s="220" t="s">
        <v>1344</v>
      </c>
      <c r="E188" s="171" t="s">
        <v>1385</v>
      </c>
      <c r="F188" s="195"/>
      <c r="G188" s="195"/>
      <c r="H188" s="195"/>
    </row>
    <row r="189" spans="1:8" ht="5.25" customHeight="1" x14ac:dyDescent="0.2">
      <c r="C189" s="242"/>
      <c r="D189" s="217"/>
      <c r="E189" s="217"/>
      <c r="F189" s="217"/>
      <c r="G189" s="217"/>
      <c r="H189" s="237"/>
    </row>
    <row r="190" spans="1:8" x14ac:dyDescent="0.2">
      <c r="A190" s="188" t="s">
        <v>1431</v>
      </c>
      <c r="C190" s="195"/>
      <c r="D190" s="195"/>
      <c r="E190" s="195"/>
      <c r="F190" s="195"/>
      <c r="G190" s="195"/>
    </row>
    <row r="191" spans="1:8" x14ac:dyDescent="0.2">
      <c r="A191" s="153" t="s">
        <v>1432</v>
      </c>
      <c r="C191" s="246" t="s">
        <v>1422</v>
      </c>
      <c r="E191" s="195"/>
      <c r="F191" s="195"/>
      <c r="G191" s="195"/>
    </row>
    <row r="192" spans="1:8" x14ac:dyDescent="0.2">
      <c r="A192" s="153" t="s">
        <v>1433</v>
      </c>
      <c r="C192" s="246" t="s">
        <v>1422</v>
      </c>
      <c r="E192" s="195"/>
      <c r="F192" s="195"/>
      <c r="G192" s="195"/>
    </row>
    <row r="193" spans="1:9" ht="6.75" customHeight="1" x14ac:dyDescent="0.2">
      <c r="C193" s="247"/>
      <c r="E193" s="195"/>
      <c r="F193" s="195"/>
      <c r="G193" s="195"/>
    </row>
    <row r="194" spans="1:9" x14ac:dyDescent="0.2">
      <c r="A194" s="188" t="s">
        <v>1434</v>
      </c>
      <c r="C194" s="246" t="s">
        <v>1422</v>
      </c>
      <c r="E194" s="195"/>
      <c r="F194" s="195"/>
      <c r="G194" s="195"/>
    </row>
    <row r="195" spans="1:9" ht="6" customHeight="1" x14ac:dyDescent="0.2">
      <c r="C195" s="246"/>
      <c r="E195" s="195"/>
      <c r="F195" s="195"/>
      <c r="G195" s="195"/>
    </row>
    <row r="196" spans="1:9" ht="12" customHeight="1" x14ac:dyDescent="0.2">
      <c r="A196" s="248" t="s">
        <v>1435</v>
      </c>
      <c r="B196" s="248"/>
      <c r="C196" s="248"/>
      <c r="D196" s="248"/>
      <c r="E196" s="248"/>
      <c r="F196" s="248"/>
      <c r="G196" s="248"/>
      <c r="H196" s="248"/>
      <c r="I196" s="248"/>
    </row>
    <row r="197" spans="1:9" ht="3.75" customHeight="1" x14ac:dyDescent="0.2"/>
    <row r="198" spans="1:9" x14ac:dyDescent="0.2">
      <c r="A198" s="188" t="s">
        <v>1284</v>
      </c>
      <c r="D198" s="190" t="s">
        <v>1436</v>
      </c>
      <c r="F198" s="190" t="s">
        <v>1437</v>
      </c>
      <c r="H198" s="190" t="s">
        <v>1438</v>
      </c>
    </row>
    <row r="199" spans="1:9" x14ac:dyDescent="0.2">
      <c r="A199" s="179" t="s">
        <v>1292</v>
      </c>
      <c r="B199" s="165"/>
      <c r="D199" s="195" t="s">
        <v>1439</v>
      </c>
      <c r="F199" s="171" t="s">
        <v>1358</v>
      </c>
      <c r="G199" s="179"/>
      <c r="H199" s="249">
        <v>1.42</v>
      </c>
    </row>
    <row r="200" spans="1:9" x14ac:dyDescent="0.2">
      <c r="A200" s="179" t="s">
        <v>1295</v>
      </c>
      <c r="B200" s="165"/>
      <c r="D200" s="195" t="s">
        <v>1440</v>
      </c>
      <c r="F200" s="171" t="s">
        <v>1358</v>
      </c>
      <c r="G200" s="179"/>
      <c r="H200" s="249">
        <v>1.4039999999999999</v>
      </c>
    </row>
    <row r="201" spans="1:9" x14ac:dyDescent="0.2">
      <c r="A201" s="179" t="s">
        <v>1296</v>
      </c>
      <c r="B201" s="165"/>
      <c r="D201" s="195" t="s">
        <v>1441</v>
      </c>
      <c r="F201" s="171" t="s">
        <v>1358</v>
      </c>
      <c r="G201" s="179"/>
      <c r="H201" s="250">
        <v>0.96189999999999998</v>
      </c>
    </row>
    <row r="202" spans="1:9" ht="14.25" x14ac:dyDescent="0.2">
      <c r="A202" s="179" t="s">
        <v>1657</v>
      </c>
      <c r="B202" s="165"/>
      <c r="D202" s="195" t="s">
        <v>1442</v>
      </c>
      <c r="F202" s="171" t="s">
        <v>1358</v>
      </c>
      <c r="G202" s="179"/>
      <c r="H202" s="251">
        <v>1.2748999999999999</v>
      </c>
    </row>
    <row r="203" spans="1:9" x14ac:dyDescent="0.2">
      <c r="A203" s="179" t="s">
        <v>1300</v>
      </c>
      <c r="B203" s="165"/>
      <c r="D203" s="195" t="s">
        <v>1443</v>
      </c>
      <c r="F203" s="171" t="s">
        <v>1358</v>
      </c>
      <c r="G203" s="179"/>
      <c r="H203" s="249">
        <v>1.3495999999999999</v>
      </c>
    </row>
    <row r="204" spans="1:9" x14ac:dyDescent="0.2">
      <c r="A204" s="179" t="s">
        <v>1444</v>
      </c>
      <c r="B204" s="165"/>
      <c r="D204" s="195" t="s">
        <v>1443</v>
      </c>
      <c r="F204" s="171" t="s">
        <v>1358</v>
      </c>
      <c r="G204" s="179"/>
      <c r="H204" s="252">
        <v>1.3317000000000001</v>
      </c>
    </row>
    <row r="205" spans="1:9" x14ac:dyDescent="0.2">
      <c r="A205" s="153" t="s">
        <v>1301</v>
      </c>
      <c r="B205" s="165"/>
      <c r="D205" s="195" t="s">
        <v>1445</v>
      </c>
      <c r="F205" s="171" t="s">
        <v>1358</v>
      </c>
      <c r="G205" s="179"/>
      <c r="H205" s="250">
        <v>0.98089999999999999</v>
      </c>
    </row>
    <row r="206" spans="1:9" x14ac:dyDescent="0.2">
      <c r="A206" s="153" t="s">
        <v>1303</v>
      </c>
      <c r="B206" s="165"/>
      <c r="D206" s="195" t="s">
        <v>1446</v>
      </c>
      <c r="F206" s="171" t="s">
        <v>1358</v>
      </c>
      <c r="G206" s="179"/>
      <c r="H206" s="249">
        <v>1.4336800000000001</v>
      </c>
    </row>
    <row r="207" spans="1:9" x14ac:dyDescent="0.2">
      <c r="A207" s="153" t="s">
        <v>1304</v>
      </c>
      <c r="B207" s="165"/>
      <c r="D207" s="195" t="s">
        <v>1447</v>
      </c>
      <c r="F207" s="171" t="s">
        <v>1358</v>
      </c>
      <c r="G207" s="179"/>
      <c r="H207" s="253">
        <v>1.5993999999999999</v>
      </c>
    </row>
    <row r="208" spans="1:9" x14ac:dyDescent="0.2">
      <c r="A208" s="153" t="s">
        <v>1305</v>
      </c>
      <c r="B208" s="165"/>
      <c r="D208" s="195" t="s">
        <v>1448</v>
      </c>
      <c r="F208" s="171" t="s">
        <v>1358</v>
      </c>
      <c r="G208" s="179"/>
      <c r="H208" s="249">
        <v>1.4392</v>
      </c>
    </row>
    <row r="209" spans="1:9" x14ac:dyDescent="0.2">
      <c r="A209" s="179" t="s">
        <v>1306</v>
      </c>
      <c r="B209" s="165"/>
      <c r="D209" s="195" t="s">
        <v>1449</v>
      </c>
      <c r="F209" s="171" t="s">
        <v>1358</v>
      </c>
      <c r="G209" s="179"/>
      <c r="H209" s="253">
        <v>1.6432</v>
      </c>
    </row>
    <row r="210" spans="1:9" x14ac:dyDescent="0.2">
      <c r="A210" s="179" t="s">
        <v>1450</v>
      </c>
      <c r="B210" s="165"/>
      <c r="D210" s="195" t="s">
        <v>1449</v>
      </c>
      <c r="F210" s="171" t="s">
        <v>1358</v>
      </c>
      <c r="G210" s="179"/>
      <c r="H210" s="253">
        <v>1.6959</v>
      </c>
    </row>
    <row r="211" spans="1:9" x14ac:dyDescent="0.2">
      <c r="A211" s="179" t="s">
        <v>1308</v>
      </c>
      <c r="B211" s="165"/>
      <c r="D211" s="195" t="s">
        <v>1451</v>
      </c>
      <c r="F211" s="171" t="s">
        <v>1358</v>
      </c>
      <c r="G211" s="179"/>
      <c r="H211" s="253">
        <v>1.661</v>
      </c>
    </row>
    <row r="212" spans="1:9" ht="14.25" x14ac:dyDescent="0.2">
      <c r="A212" s="179" t="s">
        <v>1452</v>
      </c>
      <c r="B212" s="165"/>
      <c r="D212" s="195" t="s">
        <v>1453</v>
      </c>
      <c r="F212" s="171" t="s">
        <v>1358</v>
      </c>
      <c r="G212" s="179"/>
      <c r="H212" s="251">
        <v>1.2588999999999999</v>
      </c>
    </row>
    <row r="213" spans="1:9" x14ac:dyDescent="0.2">
      <c r="A213" s="179" t="s">
        <v>1310</v>
      </c>
      <c r="B213" s="165"/>
      <c r="D213" s="195" t="s">
        <v>1454</v>
      </c>
      <c r="F213" s="171" t="s">
        <v>1358</v>
      </c>
      <c r="G213" s="179"/>
      <c r="H213" s="250">
        <v>1.0022</v>
      </c>
    </row>
    <row r="214" spans="1:9" x14ac:dyDescent="0.2">
      <c r="A214" s="179" t="s">
        <v>1312</v>
      </c>
      <c r="B214" s="165"/>
      <c r="D214" s="195" t="s">
        <v>1455</v>
      </c>
      <c r="F214" s="171" t="s">
        <v>1358</v>
      </c>
      <c r="G214" s="179"/>
      <c r="H214" s="249">
        <v>1.5263</v>
      </c>
    </row>
    <row r="215" spans="1:9" x14ac:dyDescent="0.2">
      <c r="A215" s="179" t="s">
        <v>1313</v>
      </c>
      <c r="B215" s="165"/>
      <c r="D215" s="195" t="s">
        <v>1456</v>
      </c>
      <c r="F215" s="171" t="s">
        <v>1358</v>
      </c>
      <c r="G215" s="179"/>
      <c r="H215" s="252">
        <v>1.3105</v>
      </c>
    </row>
    <row r="216" spans="1:9" x14ac:dyDescent="0.2">
      <c r="A216" s="179" t="s">
        <v>1457</v>
      </c>
      <c r="B216" s="165"/>
      <c r="D216" s="195" t="s">
        <v>1456</v>
      </c>
      <c r="F216" s="171" t="s">
        <v>1358</v>
      </c>
      <c r="G216" s="179"/>
      <c r="H216" s="252">
        <v>1.3104</v>
      </c>
    </row>
    <row r="217" spans="1:9" ht="14.25" x14ac:dyDescent="0.2">
      <c r="A217" s="179" t="s">
        <v>1458</v>
      </c>
      <c r="B217" s="165"/>
      <c r="D217" s="195" t="s">
        <v>1459</v>
      </c>
      <c r="F217" s="171" t="s">
        <v>1358</v>
      </c>
      <c r="G217" s="179"/>
      <c r="H217" s="251">
        <v>1.331</v>
      </c>
    </row>
    <row r="218" spans="1:9" x14ac:dyDescent="0.2">
      <c r="A218" s="179" t="s">
        <v>1659</v>
      </c>
      <c r="B218" s="165"/>
      <c r="D218" s="195" t="s">
        <v>1666</v>
      </c>
      <c r="F218" s="171" t="s">
        <v>1358</v>
      </c>
      <c r="G218" s="179"/>
      <c r="H218" s="249">
        <v>1.4738100000000001</v>
      </c>
    </row>
    <row r="219" spans="1:9" x14ac:dyDescent="0.2">
      <c r="A219" s="179" t="s">
        <v>1681</v>
      </c>
      <c r="B219" s="165"/>
      <c r="D219" s="195" t="s">
        <v>1683</v>
      </c>
      <c r="F219" s="171" t="s">
        <v>1358</v>
      </c>
      <c r="G219" s="179"/>
      <c r="H219" s="250">
        <v>0.91559999999999997</v>
      </c>
    </row>
    <row r="220" spans="1:9" ht="5.25" customHeight="1" x14ac:dyDescent="0.2"/>
    <row r="221" spans="1:9" x14ac:dyDescent="0.2">
      <c r="A221" s="186" t="s">
        <v>1315</v>
      </c>
    </row>
    <row r="222" spans="1:9" x14ac:dyDescent="0.2">
      <c r="A222" s="187" t="s">
        <v>1460</v>
      </c>
    </row>
    <row r="223" spans="1:9" ht="6" customHeight="1" x14ac:dyDescent="0.2"/>
    <row r="224" spans="1:9" ht="14.25" x14ac:dyDescent="0.2">
      <c r="A224" s="248" t="s">
        <v>1667</v>
      </c>
      <c r="B224" s="248"/>
      <c r="C224" s="248"/>
      <c r="D224" s="248"/>
      <c r="E224" s="248"/>
      <c r="F224" s="248"/>
      <c r="G224" s="248"/>
      <c r="H224" s="248"/>
      <c r="I224" s="248"/>
    </row>
    <row r="225" spans="1:9" s="186" customFormat="1" ht="5.25" customHeight="1" x14ac:dyDescent="0.2">
      <c r="A225" s="254"/>
      <c r="B225" s="255"/>
      <c r="C225" s="255"/>
      <c r="D225" s="255"/>
      <c r="E225" s="255"/>
      <c r="F225" s="255"/>
      <c r="G225" s="255"/>
      <c r="H225" s="255"/>
      <c r="I225" s="255"/>
    </row>
    <row r="226" spans="1:9" ht="14.25" x14ac:dyDescent="0.2">
      <c r="A226" s="179" t="s">
        <v>1668</v>
      </c>
      <c r="D226" s="256" t="s">
        <v>84</v>
      </c>
      <c r="E226" s="257"/>
      <c r="F226" s="258"/>
      <c r="G226" s="186"/>
    </row>
    <row r="227" spans="1:9" x14ac:dyDescent="0.2">
      <c r="A227" s="165" t="s">
        <v>1461</v>
      </c>
      <c r="B227" s="186"/>
      <c r="C227" s="186"/>
      <c r="D227" s="259">
        <v>33541878052.259701</v>
      </c>
      <c r="E227" s="260"/>
      <c r="F227" s="260"/>
      <c r="G227" s="186"/>
      <c r="H227" s="260"/>
      <c r="I227" s="261"/>
    </row>
    <row r="228" spans="1:9" x14ac:dyDescent="0.2">
      <c r="A228" s="186" t="s">
        <v>1462</v>
      </c>
      <c r="B228" s="186"/>
      <c r="C228" s="186"/>
      <c r="D228" s="259">
        <v>23931945521</v>
      </c>
      <c r="E228" s="260"/>
      <c r="F228" s="262"/>
      <c r="G228" s="186"/>
      <c r="H228" s="263"/>
      <c r="I228" s="264"/>
    </row>
    <row r="229" spans="1:9" x14ac:dyDescent="0.2">
      <c r="A229" s="186" t="s">
        <v>1463</v>
      </c>
      <c r="B229" s="186"/>
      <c r="C229" s="186"/>
      <c r="D229" s="265">
        <v>125409</v>
      </c>
      <c r="E229" s="262"/>
      <c r="F229" s="265"/>
      <c r="G229" s="186"/>
      <c r="I229" s="264"/>
    </row>
    <row r="230" spans="1:9" x14ac:dyDescent="0.2">
      <c r="A230" s="186" t="s">
        <v>1464</v>
      </c>
      <c r="B230" s="186"/>
      <c r="C230" s="186"/>
      <c r="D230" s="259">
        <v>125409</v>
      </c>
      <c r="E230" s="262"/>
      <c r="F230" s="265"/>
      <c r="G230" s="186"/>
      <c r="I230" s="264"/>
    </row>
    <row r="231" spans="1:9" x14ac:dyDescent="0.2">
      <c r="A231" s="186" t="s">
        <v>1465</v>
      </c>
      <c r="B231" s="186"/>
      <c r="C231" s="186"/>
      <c r="D231" s="259">
        <v>118441</v>
      </c>
      <c r="E231" s="262"/>
      <c r="F231" s="265"/>
      <c r="G231" s="186"/>
      <c r="H231" s="263"/>
      <c r="I231" s="264"/>
    </row>
    <row r="232" spans="1:9" x14ac:dyDescent="0.2">
      <c r="A232" s="186" t="s">
        <v>1466</v>
      </c>
      <c r="B232" s="186"/>
      <c r="C232" s="186"/>
      <c r="D232" s="259">
        <v>267459.89563954499</v>
      </c>
      <c r="E232" s="262"/>
      <c r="F232" s="262"/>
      <c r="G232" s="186"/>
      <c r="I232" s="264"/>
    </row>
    <row r="233" spans="1:9" ht="5.25" customHeight="1" x14ac:dyDescent="0.2">
      <c r="A233" s="186"/>
      <c r="B233" s="186"/>
      <c r="C233" s="186"/>
      <c r="D233" s="262"/>
      <c r="E233" s="186"/>
      <c r="F233" s="266"/>
      <c r="G233" s="266"/>
    </row>
    <row r="234" spans="1:9" ht="14.25" x14ac:dyDescent="0.2">
      <c r="A234" s="165" t="s">
        <v>1669</v>
      </c>
      <c r="B234" s="186"/>
      <c r="C234" s="186"/>
      <c r="D234" s="267">
        <v>0.52282347147983299</v>
      </c>
      <c r="E234" s="268"/>
      <c r="F234" s="267"/>
      <c r="G234" s="266"/>
      <c r="I234" s="269"/>
    </row>
    <row r="235" spans="1:9" ht="14.25" x14ac:dyDescent="0.2">
      <c r="A235" s="165" t="s">
        <v>1670</v>
      </c>
      <c r="B235" s="186"/>
      <c r="C235" s="186"/>
      <c r="D235" s="267">
        <v>0.62059784395590822</v>
      </c>
      <c r="E235" s="268"/>
      <c r="F235" s="267"/>
      <c r="G235" s="266"/>
      <c r="I235" s="269"/>
    </row>
    <row r="236" spans="1:9" x14ac:dyDescent="0.2">
      <c r="A236" s="186" t="s">
        <v>1467</v>
      </c>
      <c r="B236" s="186"/>
      <c r="C236" s="186"/>
      <c r="D236" s="267">
        <v>3.0601129430282068E-2</v>
      </c>
      <c r="E236" s="268"/>
      <c r="F236" s="269"/>
      <c r="G236" s="264"/>
      <c r="I236" s="269"/>
    </row>
    <row r="237" spans="1:9" x14ac:dyDescent="0.2">
      <c r="A237" s="186" t="s">
        <v>1468</v>
      </c>
      <c r="B237" s="186"/>
      <c r="C237" s="186"/>
      <c r="D237" s="270">
        <v>52.437418767478903</v>
      </c>
      <c r="E237" s="268"/>
      <c r="F237" s="264"/>
      <c r="G237" s="264"/>
    </row>
    <row r="238" spans="1:9" x14ac:dyDescent="0.2">
      <c r="A238" s="186" t="s">
        <v>1469</v>
      </c>
      <c r="B238" s="186"/>
      <c r="C238" s="186"/>
      <c r="D238" s="270">
        <v>27.16118155912087</v>
      </c>
      <c r="E238" s="268"/>
      <c r="F238" s="264"/>
      <c r="G238" s="264"/>
    </row>
    <row r="239" spans="1:9" x14ac:dyDescent="0.2">
      <c r="A239" s="165" t="s">
        <v>1658</v>
      </c>
      <c r="B239" s="186"/>
      <c r="C239" s="186"/>
      <c r="D239" s="270">
        <v>38.32674414125416</v>
      </c>
      <c r="E239" s="268"/>
      <c r="F239" s="264"/>
      <c r="G239" s="264"/>
    </row>
    <row r="240" spans="1:9" ht="14.25" x14ac:dyDescent="0.2">
      <c r="A240" s="165" t="s">
        <v>1671</v>
      </c>
      <c r="B240" s="186"/>
      <c r="C240" s="186"/>
      <c r="D240" s="267">
        <v>0.69767048265539922</v>
      </c>
      <c r="F240" s="264"/>
      <c r="G240" s="264"/>
    </row>
    <row r="241" spans="1:9" ht="14.25" x14ac:dyDescent="0.2">
      <c r="A241" s="165" t="s">
        <v>1672</v>
      </c>
      <c r="B241" s="186"/>
      <c r="C241" s="186"/>
      <c r="D241" s="267">
        <v>0.69698746034983627</v>
      </c>
      <c r="E241" s="268"/>
      <c r="F241" s="264"/>
      <c r="G241" s="264"/>
    </row>
    <row r="242" spans="1:9" ht="5.25" customHeight="1" x14ac:dyDescent="0.2">
      <c r="A242" s="186"/>
      <c r="B242" s="186"/>
      <c r="C242" s="186"/>
      <c r="D242" s="270"/>
      <c r="E242" s="270"/>
      <c r="F242" s="264"/>
      <c r="G242" s="264"/>
    </row>
    <row r="243" spans="1:9" x14ac:dyDescent="0.2">
      <c r="A243" s="186" t="s">
        <v>1470</v>
      </c>
      <c r="B243" s="186"/>
      <c r="C243" s="186"/>
      <c r="D243" s="271">
        <v>31.566326428951115</v>
      </c>
      <c r="E243" s="272"/>
      <c r="F243" s="264"/>
      <c r="G243" s="264"/>
    </row>
    <row r="244" spans="1:9" ht="3.75" customHeight="1" x14ac:dyDescent="0.2">
      <c r="A244" s="186"/>
      <c r="B244" s="186"/>
      <c r="C244" s="186"/>
      <c r="D244" s="272"/>
      <c r="E244" s="272"/>
      <c r="F244" s="264"/>
      <c r="G244" s="264"/>
    </row>
    <row r="245" spans="1:9" x14ac:dyDescent="0.2">
      <c r="A245" s="186" t="s">
        <v>1315</v>
      </c>
      <c r="B245" s="186"/>
      <c r="C245" s="186"/>
      <c r="D245" s="272"/>
      <c r="E245" s="272"/>
      <c r="F245" s="264"/>
      <c r="G245" s="264"/>
    </row>
    <row r="246" spans="1:9" x14ac:dyDescent="0.2">
      <c r="A246" s="187" t="s">
        <v>1661</v>
      </c>
      <c r="B246" s="186"/>
      <c r="C246" s="186"/>
      <c r="D246" s="272"/>
      <c r="E246" s="272"/>
      <c r="F246" s="264"/>
      <c r="G246" s="264"/>
    </row>
    <row r="247" spans="1:9" x14ac:dyDescent="0.2">
      <c r="A247" s="273" t="s">
        <v>1662</v>
      </c>
      <c r="B247" s="186"/>
      <c r="C247" s="186"/>
      <c r="D247" s="272"/>
      <c r="E247" s="272"/>
      <c r="F247" s="264"/>
      <c r="G247" s="264"/>
    </row>
    <row r="248" spans="1:9" x14ac:dyDescent="0.2">
      <c r="A248" s="187" t="s">
        <v>1673</v>
      </c>
      <c r="B248" s="186"/>
      <c r="C248" s="186"/>
      <c r="D248" s="272"/>
      <c r="E248" s="272"/>
      <c r="F248" s="264"/>
      <c r="G248" s="264"/>
    </row>
    <row r="249" spans="1:9" x14ac:dyDescent="0.2">
      <c r="A249" s="187" t="s">
        <v>1674</v>
      </c>
      <c r="B249" s="186"/>
      <c r="C249" s="186"/>
      <c r="D249" s="272"/>
      <c r="E249" s="272"/>
      <c r="F249" s="264"/>
      <c r="G249" s="264"/>
    </row>
    <row r="250" spans="1:9" x14ac:dyDescent="0.2">
      <c r="A250" s="187" t="s">
        <v>1675</v>
      </c>
      <c r="B250" s="186"/>
      <c r="C250" s="186"/>
      <c r="D250" s="272"/>
      <c r="E250" s="272"/>
      <c r="F250" s="264"/>
      <c r="G250" s="264"/>
    </row>
    <row r="251" spans="1:9" x14ac:dyDescent="0.2">
      <c r="A251" s="187"/>
      <c r="B251" s="187"/>
      <c r="C251" s="187"/>
      <c r="D251" s="187"/>
      <c r="E251" s="187"/>
      <c r="F251" s="187"/>
      <c r="G251" s="187"/>
      <c r="H251" s="187"/>
      <c r="I251" s="187"/>
    </row>
    <row r="252" spans="1:9" ht="5.25" customHeight="1" x14ac:dyDescent="0.2">
      <c r="A252" s="273"/>
      <c r="B252" s="186"/>
      <c r="C252" s="186"/>
      <c r="D252" s="272"/>
      <c r="E252" s="272"/>
      <c r="F252" s="264"/>
      <c r="G252" s="264"/>
    </row>
    <row r="253" spans="1:9" x14ac:dyDescent="0.2">
      <c r="A253" s="248" t="s">
        <v>1684</v>
      </c>
      <c r="B253" s="248"/>
      <c r="C253" s="248"/>
      <c r="D253" s="248"/>
      <c r="E253" s="248"/>
      <c r="F253" s="248"/>
      <c r="G253" s="248"/>
      <c r="H253" s="248"/>
      <c r="I253" s="248"/>
    </row>
    <row r="254" spans="1:9" ht="4.5" customHeight="1" x14ac:dyDescent="0.2">
      <c r="A254" s="155"/>
      <c r="B254" s="274"/>
      <c r="C254" s="195"/>
    </row>
    <row r="255" spans="1:9" s="186" customFormat="1" ht="14.25" x14ac:dyDescent="0.2">
      <c r="A255" s="165" t="s">
        <v>1688</v>
      </c>
      <c r="B255" s="275"/>
      <c r="C255" s="171"/>
      <c r="D255" s="165"/>
      <c r="E255" s="337">
        <v>3.2190460154297398E-2</v>
      </c>
    </row>
    <row r="256" spans="1:9" s="186" customFormat="1" ht="5.25" customHeight="1" x14ac:dyDescent="0.2">
      <c r="A256" s="277"/>
      <c r="B256" s="275"/>
      <c r="C256" s="171"/>
      <c r="D256" s="165"/>
      <c r="E256" s="337"/>
    </row>
    <row r="257" spans="1:12" s="186" customFormat="1" x14ac:dyDescent="0.2">
      <c r="A257" s="165" t="s">
        <v>1685</v>
      </c>
      <c r="B257" s="275"/>
      <c r="C257" s="171"/>
      <c r="D257" s="165"/>
      <c r="E257" s="337">
        <v>5.5E-2</v>
      </c>
    </row>
    <row r="258" spans="1:12" s="186" customFormat="1" ht="6" customHeight="1" x14ac:dyDescent="0.2">
      <c r="A258" s="165"/>
      <c r="B258" s="275"/>
      <c r="C258" s="171"/>
      <c r="D258" s="165"/>
      <c r="E258" s="276"/>
    </row>
    <row r="259" spans="1:12" s="186" customFormat="1" x14ac:dyDescent="0.2">
      <c r="A259" s="165" t="s">
        <v>1315</v>
      </c>
      <c r="B259" s="275"/>
      <c r="C259" s="171"/>
      <c r="D259" s="165"/>
      <c r="E259" s="276"/>
    </row>
    <row r="260" spans="1:12" s="186" customFormat="1" x14ac:dyDescent="0.2">
      <c r="A260" s="187" t="s">
        <v>1686</v>
      </c>
      <c r="B260" s="275"/>
      <c r="C260" s="171"/>
      <c r="D260" s="165"/>
      <c r="E260" s="276"/>
    </row>
    <row r="261" spans="1:12" x14ac:dyDescent="0.2">
      <c r="A261" s="187" t="s">
        <v>1687</v>
      </c>
      <c r="B261" s="274"/>
      <c r="C261" s="195"/>
    </row>
    <row r="262" spans="1:12" ht="6.75" customHeight="1" x14ac:dyDescent="0.2">
      <c r="A262" s="155"/>
      <c r="B262" s="274"/>
      <c r="C262" s="195"/>
      <c r="L262" s="155"/>
    </row>
    <row r="263" spans="1:12" ht="14.25" x14ac:dyDescent="0.2">
      <c r="A263" s="248" t="s">
        <v>1676</v>
      </c>
      <c r="B263" s="248"/>
      <c r="C263" s="248"/>
      <c r="D263" s="248"/>
      <c r="E263" s="248"/>
      <c r="F263" s="248"/>
      <c r="G263" s="248"/>
      <c r="H263" s="248"/>
      <c r="I263" s="248"/>
    </row>
    <row r="264" spans="1:12" ht="3.75" customHeight="1" x14ac:dyDescent="0.2"/>
    <row r="265" spans="1:12" x14ac:dyDescent="0.2">
      <c r="A265" s="155" t="s">
        <v>62</v>
      </c>
      <c r="D265" s="278">
        <v>19260660800</v>
      </c>
      <c r="F265" s="186"/>
      <c r="G265" s="186"/>
    </row>
    <row r="266" spans="1:12" ht="6" customHeight="1" x14ac:dyDescent="0.2">
      <c r="D266" s="279"/>
    </row>
    <row r="267" spans="1:12" ht="14.25" x14ac:dyDescent="0.2">
      <c r="A267" s="153" t="s">
        <v>1677</v>
      </c>
      <c r="D267" s="280">
        <v>31180019037.127747</v>
      </c>
      <c r="E267" s="153" t="s">
        <v>1471</v>
      </c>
      <c r="G267" s="281" t="s">
        <v>1472</v>
      </c>
    </row>
    <row r="268" spans="1:12" x14ac:dyDescent="0.2">
      <c r="A268" s="153" t="s">
        <v>1473</v>
      </c>
      <c r="D268" s="282"/>
      <c r="E268" s="179" t="s">
        <v>1474</v>
      </c>
      <c r="G268" s="283">
        <v>0.93</v>
      </c>
      <c r="H268" s="284"/>
    </row>
    <row r="269" spans="1:12" x14ac:dyDescent="0.2">
      <c r="A269" s="153" t="s">
        <v>1475</v>
      </c>
      <c r="D269" s="282">
        <v>598472121.1600008</v>
      </c>
      <c r="E269" s="186" t="s">
        <v>1476</v>
      </c>
      <c r="F269" s="186"/>
      <c r="G269" s="283">
        <v>0.8</v>
      </c>
      <c r="H269" s="284"/>
    </row>
    <row r="270" spans="1:12" x14ac:dyDescent="0.2">
      <c r="A270" s="153" t="s">
        <v>1477</v>
      </c>
      <c r="D270" s="285">
        <v>0</v>
      </c>
      <c r="E270" s="186" t="s">
        <v>1478</v>
      </c>
      <c r="F270" s="186"/>
      <c r="G270" s="283">
        <v>0.93</v>
      </c>
      <c r="H270" s="284"/>
    </row>
    <row r="271" spans="1:12" x14ac:dyDescent="0.2">
      <c r="A271" s="286" t="s">
        <v>1479</v>
      </c>
      <c r="D271" s="287"/>
      <c r="E271" s="186"/>
      <c r="F271" s="186"/>
      <c r="G271" s="283"/>
      <c r="H271" s="284"/>
    </row>
    <row r="272" spans="1:12" x14ac:dyDescent="0.2">
      <c r="A272" s="286" t="s">
        <v>1480</v>
      </c>
      <c r="D272" s="287"/>
      <c r="E272" s="277" t="s">
        <v>1481</v>
      </c>
      <c r="F272" s="186"/>
      <c r="G272" s="283">
        <v>1.03</v>
      </c>
      <c r="H272" s="284"/>
    </row>
    <row r="273" spans="1:9" ht="14.25" x14ac:dyDescent="0.2">
      <c r="A273" s="286" t="s">
        <v>884</v>
      </c>
      <c r="D273" s="287"/>
      <c r="E273" s="277" t="s">
        <v>1678</v>
      </c>
      <c r="F273" s="186"/>
      <c r="G273" s="283">
        <v>1.0738509251629429</v>
      </c>
      <c r="H273" s="284"/>
    </row>
    <row r="274" spans="1:9" x14ac:dyDescent="0.2">
      <c r="A274" s="153" t="s">
        <v>1482</v>
      </c>
      <c r="D274" s="287">
        <v>0</v>
      </c>
    </row>
    <row r="275" spans="1:9" x14ac:dyDescent="0.2">
      <c r="A275" s="153" t="s">
        <v>1483</v>
      </c>
      <c r="D275" s="287">
        <v>0</v>
      </c>
    </row>
    <row r="276" spans="1:9" x14ac:dyDescent="0.2">
      <c r="A276" s="288" t="s">
        <v>1484</v>
      </c>
      <c r="D276" s="287">
        <v>0</v>
      </c>
    </row>
    <row r="277" spans="1:9" x14ac:dyDescent="0.2">
      <c r="A277" s="153" t="s">
        <v>1485</v>
      </c>
      <c r="D277" s="287">
        <v>0</v>
      </c>
    </row>
    <row r="278" spans="1:9" ht="13.5" thickBot="1" x14ac:dyDescent="0.25">
      <c r="A278" s="289" t="s">
        <v>1486</v>
      </c>
      <c r="D278" s="290">
        <v>31778491158.287746</v>
      </c>
    </row>
    <row r="279" spans="1:9" ht="6" customHeight="1" thickTop="1" x14ac:dyDescent="0.2"/>
    <row r="280" spans="1:9" x14ac:dyDescent="0.2">
      <c r="A280" s="155" t="s">
        <v>1487</v>
      </c>
      <c r="D280" s="291" t="s">
        <v>1359</v>
      </c>
    </row>
    <row r="281" spans="1:9" ht="4.5" customHeight="1" x14ac:dyDescent="0.2">
      <c r="A281" s="155"/>
      <c r="D281" s="291"/>
    </row>
    <row r="282" spans="1:9" x14ac:dyDescent="0.2">
      <c r="A282" s="186" t="s">
        <v>1315</v>
      </c>
      <c r="D282" s="291"/>
    </row>
    <row r="283" spans="1:9" x14ac:dyDescent="0.2">
      <c r="A283" s="187" t="s">
        <v>1661</v>
      </c>
      <c r="D283" s="291"/>
    </row>
    <row r="284" spans="1:9" x14ac:dyDescent="0.2">
      <c r="A284" s="273" t="s">
        <v>1662</v>
      </c>
      <c r="D284" s="291"/>
    </row>
    <row r="285" spans="1:9" x14ac:dyDescent="0.2">
      <c r="A285" s="187" t="s">
        <v>1679</v>
      </c>
      <c r="D285" s="291"/>
    </row>
    <row r="286" spans="1:9" x14ac:dyDescent="0.2">
      <c r="A286" s="187" t="s">
        <v>1680</v>
      </c>
      <c r="B286" s="186"/>
      <c r="C286" s="186"/>
      <c r="D286" s="217"/>
      <c r="E286" s="186"/>
      <c r="F286" s="186"/>
      <c r="G286" s="186"/>
      <c r="H286" s="186"/>
      <c r="I286" s="186"/>
    </row>
    <row r="287" spans="1:9" x14ac:dyDescent="0.2">
      <c r="A287" s="187" t="s">
        <v>1489</v>
      </c>
      <c r="B287" s="186"/>
      <c r="C287" s="186"/>
      <c r="D287" s="217"/>
      <c r="E287" s="186"/>
      <c r="F287" s="186"/>
      <c r="G287" s="186"/>
      <c r="H287" s="186"/>
      <c r="I287" s="186"/>
    </row>
    <row r="288" spans="1:9" x14ac:dyDescent="0.2">
      <c r="A288" s="248" t="s">
        <v>1490</v>
      </c>
      <c r="B288" s="248"/>
      <c r="C288" s="248"/>
      <c r="D288" s="248"/>
      <c r="E288" s="248"/>
      <c r="F288" s="248"/>
      <c r="G288" s="248"/>
      <c r="H288" s="248"/>
      <c r="I288" s="248"/>
    </row>
    <row r="289" spans="1:9" ht="6.75" customHeight="1" x14ac:dyDescent="0.2">
      <c r="A289" s="162"/>
      <c r="B289" s="186"/>
      <c r="C289" s="186"/>
      <c r="D289" s="217"/>
      <c r="E289" s="186"/>
      <c r="F289" s="186"/>
      <c r="G289" s="186"/>
      <c r="H289" s="186"/>
      <c r="I289" s="186"/>
    </row>
    <row r="290" spans="1:9" x14ac:dyDescent="0.2">
      <c r="A290" s="162" t="s">
        <v>1491</v>
      </c>
      <c r="B290" s="186"/>
      <c r="C290" s="186"/>
      <c r="D290" s="260">
        <v>19722152763.136326</v>
      </c>
      <c r="E290" s="186"/>
      <c r="F290" s="186"/>
      <c r="G290" s="186"/>
      <c r="H290" s="186"/>
      <c r="I290" s="186"/>
    </row>
    <row r="291" spans="1:9" x14ac:dyDescent="0.2">
      <c r="A291" s="162"/>
      <c r="B291" s="186"/>
      <c r="C291" s="186"/>
      <c r="D291" s="217"/>
      <c r="E291" s="292"/>
      <c r="F291" s="186"/>
      <c r="G291" s="186"/>
      <c r="H291" s="186"/>
      <c r="I291" s="186"/>
    </row>
    <row r="292" spans="1:9" ht="14.25" x14ac:dyDescent="0.2">
      <c r="A292" s="165" t="s">
        <v>1492</v>
      </c>
      <c r="B292" s="186"/>
      <c r="C292" s="186"/>
      <c r="D292" s="260">
        <v>33614659377.153042</v>
      </c>
      <c r="E292" s="186"/>
      <c r="F292" s="186" t="s">
        <v>1493</v>
      </c>
      <c r="G292" s="186"/>
      <c r="H292" s="293">
        <v>3.1E-2</v>
      </c>
      <c r="I292" s="186"/>
    </row>
    <row r="293" spans="1:9" x14ac:dyDescent="0.2">
      <c r="A293" s="165" t="s">
        <v>1475</v>
      </c>
      <c r="B293" s="186"/>
      <c r="C293" s="186"/>
      <c r="D293" s="260">
        <v>598472121.1600008</v>
      </c>
      <c r="E293" s="186"/>
      <c r="F293" s="186"/>
      <c r="G293" s="186"/>
      <c r="H293" s="186"/>
      <c r="I293" s="186"/>
    </row>
    <row r="294" spans="1:9" x14ac:dyDescent="0.2">
      <c r="A294" s="165" t="s">
        <v>1477</v>
      </c>
      <c r="B294" s="186"/>
      <c r="C294" s="186"/>
      <c r="D294" s="260">
        <v>0</v>
      </c>
      <c r="E294" s="186"/>
      <c r="F294" s="186"/>
      <c r="G294" s="186"/>
      <c r="H294" s="186"/>
      <c r="I294" s="186"/>
    </row>
    <row r="295" spans="1:9" x14ac:dyDescent="0.2">
      <c r="A295" s="294" t="s">
        <v>1479</v>
      </c>
      <c r="B295" s="186"/>
      <c r="C295" s="186"/>
      <c r="D295" s="217"/>
      <c r="E295" s="186"/>
      <c r="F295" s="186"/>
      <c r="G295" s="186"/>
      <c r="H295" s="186"/>
      <c r="I295" s="186"/>
    </row>
    <row r="296" spans="1:9" x14ac:dyDescent="0.2">
      <c r="A296" s="294" t="s">
        <v>1480</v>
      </c>
      <c r="B296" s="186"/>
      <c r="C296" s="186"/>
      <c r="D296" s="217"/>
      <c r="E296" s="292"/>
      <c r="F296" s="186"/>
      <c r="G296" s="186"/>
      <c r="H296" s="186"/>
      <c r="I296" s="186"/>
    </row>
    <row r="297" spans="1:9" x14ac:dyDescent="0.2">
      <c r="A297" s="294" t="s">
        <v>884</v>
      </c>
      <c r="B297" s="186"/>
      <c r="C297" s="186"/>
      <c r="D297" s="217"/>
      <c r="E297" s="186"/>
      <c r="F297" s="186"/>
      <c r="G297" s="186"/>
      <c r="H297" s="186"/>
      <c r="I297" s="186"/>
    </row>
    <row r="298" spans="1:9" x14ac:dyDescent="0.2">
      <c r="A298" s="165" t="s">
        <v>1494</v>
      </c>
      <c r="B298" s="186"/>
      <c r="C298" s="186"/>
      <c r="D298" s="260">
        <v>0</v>
      </c>
      <c r="E298" s="186"/>
      <c r="F298" s="186"/>
      <c r="G298" s="186"/>
      <c r="H298" s="186"/>
      <c r="I298" s="186"/>
    </row>
    <row r="299" spans="1:9" x14ac:dyDescent="0.2">
      <c r="A299" s="165" t="s">
        <v>1483</v>
      </c>
      <c r="B299" s="186"/>
      <c r="C299" s="186"/>
      <c r="D299" s="260">
        <v>0</v>
      </c>
      <c r="E299" s="186"/>
      <c r="F299" s="186"/>
      <c r="G299" s="186"/>
      <c r="H299" s="186"/>
      <c r="I299" s="186"/>
    </row>
    <row r="300" spans="1:9" x14ac:dyDescent="0.2">
      <c r="A300" s="165" t="s">
        <v>1495</v>
      </c>
      <c r="B300" s="186"/>
      <c r="C300" s="186"/>
      <c r="D300" s="260">
        <v>0</v>
      </c>
      <c r="E300" s="186"/>
      <c r="F300" s="186"/>
      <c r="G300" s="186"/>
      <c r="H300" s="186"/>
      <c r="I300" s="186"/>
    </row>
    <row r="301" spans="1:9" ht="13.5" thickBot="1" x14ac:dyDescent="0.25">
      <c r="A301" s="162" t="s">
        <v>1496</v>
      </c>
      <c r="B301" s="186"/>
      <c r="C301" s="186"/>
      <c r="D301" s="295">
        <v>34213131498.313042</v>
      </c>
      <c r="E301" s="186"/>
      <c r="F301" s="186"/>
      <c r="G301" s="186"/>
      <c r="H301" s="186"/>
      <c r="I301" s="186"/>
    </row>
    <row r="302" spans="1:9" ht="6" customHeight="1" thickTop="1" x14ac:dyDescent="0.2">
      <c r="A302" s="165"/>
      <c r="B302" s="186"/>
      <c r="C302" s="186"/>
      <c r="D302" s="217"/>
      <c r="E302" s="186"/>
      <c r="F302" s="186"/>
      <c r="G302" s="186"/>
      <c r="H302" s="186"/>
      <c r="I302" s="186"/>
    </row>
    <row r="303" spans="1:9" x14ac:dyDescent="0.2">
      <c r="A303" s="162" t="s">
        <v>1497</v>
      </c>
      <c r="B303" s="186"/>
      <c r="C303" s="186"/>
      <c r="D303" s="260">
        <v>14490978735.176716</v>
      </c>
      <c r="E303" s="186"/>
      <c r="F303" s="186"/>
      <c r="G303" s="186"/>
      <c r="H303" s="186"/>
      <c r="I303" s="186"/>
    </row>
    <row r="304" spans="1:9" ht="5.25" customHeight="1" x14ac:dyDescent="0.2">
      <c r="A304" s="162"/>
      <c r="B304" s="186"/>
      <c r="C304" s="186"/>
      <c r="D304" s="260"/>
      <c r="E304" s="186"/>
      <c r="F304" s="186"/>
      <c r="G304" s="186"/>
      <c r="H304" s="186"/>
      <c r="I304" s="186"/>
    </row>
    <row r="305" spans="1:9" x14ac:dyDescent="0.2">
      <c r="A305" s="186" t="s">
        <v>1315</v>
      </c>
      <c r="B305" s="186"/>
      <c r="C305" s="186"/>
      <c r="D305" s="260"/>
      <c r="E305" s="186"/>
      <c r="F305" s="186"/>
      <c r="G305" s="186"/>
      <c r="H305" s="186"/>
      <c r="I305" s="186"/>
    </row>
    <row r="306" spans="1:9" x14ac:dyDescent="0.2">
      <c r="A306" s="187" t="s">
        <v>1488</v>
      </c>
      <c r="D306" s="195"/>
    </row>
    <row r="307" spans="1:9" ht="4.5" customHeight="1" x14ac:dyDescent="0.2">
      <c r="A307" s="187"/>
      <c r="D307" s="195"/>
    </row>
    <row r="308" spans="1:9" x14ac:dyDescent="0.2">
      <c r="A308" s="248" t="s">
        <v>1498</v>
      </c>
      <c r="B308" s="248"/>
      <c r="C308" s="248"/>
      <c r="D308" s="248"/>
      <c r="E308" s="248"/>
      <c r="F308" s="248"/>
      <c r="G308" s="248"/>
      <c r="H308" s="248"/>
      <c r="I308" s="248"/>
    </row>
    <row r="309" spans="1:9" x14ac:dyDescent="0.2">
      <c r="A309" s="157" t="s">
        <v>1499</v>
      </c>
      <c r="D309" s="195"/>
    </row>
    <row r="310" spans="1:9" s="186" customFormat="1" x14ac:dyDescent="0.2">
      <c r="A310" s="244" t="s">
        <v>1500</v>
      </c>
      <c r="B310" s="202"/>
      <c r="D310" s="189" t="s">
        <v>1338</v>
      </c>
      <c r="E310" s="198" t="s">
        <v>1339</v>
      </c>
      <c r="F310" s="189" t="s">
        <v>1340</v>
      </c>
      <c r="H310" s="164" t="s">
        <v>1501</v>
      </c>
    </row>
    <row r="311" spans="1:9" s="186" customFormat="1" ht="6" customHeight="1" x14ac:dyDescent="0.2">
      <c r="A311" s="244"/>
      <c r="B311" s="202"/>
      <c r="D311" s="191"/>
      <c r="E311" s="199"/>
      <c r="F311" s="191"/>
      <c r="H311" s="210"/>
    </row>
    <row r="312" spans="1:9" s="186" customFormat="1" x14ac:dyDescent="0.2">
      <c r="A312" s="153" t="s">
        <v>1292</v>
      </c>
      <c r="B312" s="202"/>
      <c r="C312" s="258"/>
      <c r="D312" s="217" t="s">
        <v>1345</v>
      </c>
      <c r="E312" s="296"/>
      <c r="F312" s="217" t="s">
        <v>1346</v>
      </c>
      <c r="H312" s="297" t="s">
        <v>1502</v>
      </c>
    </row>
    <row r="313" spans="1:9" s="186" customFormat="1" x14ac:dyDescent="0.2">
      <c r="A313" s="153" t="s">
        <v>1295</v>
      </c>
      <c r="B313" s="202"/>
      <c r="C313" s="258"/>
      <c r="D313" s="217" t="s">
        <v>1345</v>
      </c>
      <c r="E313" s="296"/>
      <c r="F313" s="217" t="s">
        <v>1346</v>
      </c>
      <c r="H313" s="297" t="s">
        <v>1502</v>
      </c>
    </row>
    <row r="314" spans="1:9" s="186" customFormat="1" x14ac:dyDescent="0.2">
      <c r="A314" s="153" t="s">
        <v>1296</v>
      </c>
      <c r="B314" s="202"/>
      <c r="C314" s="258"/>
      <c r="D314" s="217" t="s">
        <v>1345</v>
      </c>
      <c r="E314" s="296"/>
      <c r="F314" s="217" t="s">
        <v>1346</v>
      </c>
      <c r="H314" s="297" t="s">
        <v>1502</v>
      </c>
    </row>
    <row r="315" spans="1:9" s="186" customFormat="1" x14ac:dyDescent="0.2">
      <c r="A315" s="153" t="s">
        <v>1299</v>
      </c>
      <c r="B315" s="202"/>
      <c r="C315" s="258"/>
      <c r="D315" s="217" t="s">
        <v>1345</v>
      </c>
      <c r="E315" s="296"/>
      <c r="F315" s="217" t="s">
        <v>1346</v>
      </c>
      <c r="H315" s="297" t="s">
        <v>1502</v>
      </c>
    </row>
    <row r="316" spans="1:9" s="186" customFormat="1" x14ac:dyDescent="0.2">
      <c r="A316" s="153" t="s">
        <v>1300</v>
      </c>
      <c r="B316" s="202"/>
      <c r="C316" s="258"/>
      <c r="D316" s="217" t="s">
        <v>1345</v>
      </c>
      <c r="E316" s="296"/>
      <c r="F316" s="217" t="s">
        <v>1346</v>
      </c>
      <c r="H316" s="297" t="s">
        <v>1502</v>
      </c>
    </row>
    <row r="317" spans="1:9" s="186" customFormat="1" x14ac:dyDescent="0.2">
      <c r="A317" s="153" t="s">
        <v>1301</v>
      </c>
      <c r="B317" s="202"/>
      <c r="C317" s="258"/>
      <c r="D317" s="217" t="s">
        <v>1345</v>
      </c>
      <c r="F317" s="217" t="s">
        <v>1346</v>
      </c>
      <c r="H317" s="297" t="s">
        <v>1502</v>
      </c>
    </row>
    <row r="318" spans="1:9" s="186" customFormat="1" x14ac:dyDescent="0.2">
      <c r="A318" s="153" t="s">
        <v>1303</v>
      </c>
      <c r="B318" s="202"/>
      <c r="C318" s="258"/>
      <c r="D318" s="217" t="s">
        <v>1345</v>
      </c>
      <c r="F318" s="217" t="s">
        <v>1346</v>
      </c>
      <c r="H318" s="297" t="s">
        <v>1502</v>
      </c>
    </row>
    <row r="319" spans="1:9" s="186" customFormat="1" x14ac:dyDescent="0.2">
      <c r="A319" s="153" t="s">
        <v>1304</v>
      </c>
      <c r="B319" s="202"/>
      <c r="C319" s="258"/>
      <c r="D319" s="217" t="s">
        <v>1345</v>
      </c>
      <c r="F319" s="217" t="s">
        <v>1346</v>
      </c>
      <c r="H319" s="297" t="s">
        <v>1502</v>
      </c>
    </row>
    <row r="320" spans="1:9" s="186" customFormat="1" x14ac:dyDescent="0.2">
      <c r="A320" s="153" t="s">
        <v>1305</v>
      </c>
      <c r="B320" s="202"/>
      <c r="C320" s="258"/>
      <c r="D320" s="217" t="s">
        <v>1345</v>
      </c>
      <c r="F320" s="217" t="s">
        <v>1346</v>
      </c>
      <c r="H320" s="297" t="s">
        <v>1502</v>
      </c>
    </row>
    <row r="321" spans="1:9" s="186" customFormat="1" x14ac:dyDescent="0.2">
      <c r="A321" s="179" t="s">
        <v>1306</v>
      </c>
      <c r="B321" s="202"/>
      <c r="C321" s="258"/>
      <c r="D321" s="217" t="s">
        <v>1345</v>
      </c>
      <c r="F321" s="217" t="s">
        <v>1346</v>
      </c>
      <c r="H321" s="297" t="s">
        <v>1502</v>
      </c>
    </row>
    <row r="322" spans="1:9" s="186" customFormat="1" x14ac:dyDescent="0.2">
      <c r="A322" s="179" t="s">
        <v>1308</v>
      </c>
      <c r="B322" s="202"/>
      <c r="C322" s="258"/>
      <c r="D322" s="217" t="s">
        <v>1345</v>
      </c>
      <c r="F322" s="217" t="s">
        <v>1346</v>
      </c>
      <c r="H322" s="297" t="s">
        <v>1502</v>
      </c>
    </row>
    <row r="323" spans="1:9" s="186" customFormat="1" x14ac:dyDescent="0.2">
      <c r="A323" s="179" t="s">
        <v>1309</v>
      </c>
      <c r="B323" s="202"/>
      <c r="C323" s="258"/>
      <c r="D323" s="217" t="s">
        <v>1345</v>
      </c>
      <c r="F323" s="217" t="s">
        <v>1346</v>
      </c>
      <c r="H323" s="297" t="s">
        <v>1502</v>
      </c>
    </row>
    <row r="324" spans="1:9" s="186" customFormat="1" x14ac:dyDescent="0.2">
      <c r="A324" s="179" t="s">
        <v>1310</v>
      </c>
      <c r="B324" s="202"/>
      <c r="C324" s="258"/>
      <c r="D324" s="217" t="s">
        <v>1345</v>
      </c>
      <c r="F324" s="217" t="s">
        <v>1346</v>
      </c>
      <c r="H324" s="297" t="s">
        <v>1502</v>
      </c>
    </row>
    <row r="325" spans="1:9" s="186" customFormat="1" x14ac:dyDescent="0.2">
      <c r="A325" s="179" t="s">
        <v>1312</v>
      </c>
      <c r="D325" s="217" t="s">
        <v>1345</v>
      </c>
      <c r="F325" s="217" t="s">
        <v>1346</v>
      </c>
      <c r="H325" s="297" t="s">
        <v>1502</v>
      </c>
    </row>
    <row r="326" spans="1:9" s="186" customFormat="1" x14ac:dyDescent="0.2">
      <c r="A326" s="179" t="s">
        <v>1313</v>
      </c>
      <c r="D326" s="217" t="s">
        <v>1345</v>
      </c>
      <c r="F326" s="217" t="s">
        <v>1346</v>
      </c>
      <c r="H326" s="297" t="s">
        <v>1502</v>
      </c>
    </row>
    <row r="327" spans="1:9" s="186" customFormat="1" x14ac:dyDescent="0.2">
      <c r="A327" s="179" t="s">
        <v>1314</v>
      </c>
      <c r="D327" s="217" t="s">
        <v>1345</v>
      </c>
      <c r="F327" s="217" t="s">
        <v>1346</v>
      </c>
      <c r="H327" s="297" t="s">
        <v>1502</v>
      </c>
    </row>
    <row r="328" spans="1:9" s="186" customFormat="1" x14ac:dyDescent="0.2">
      <c r="A328" s="179" t="s">
        <v>1659</v>
      </c>
      <c r="D328" s="217" t="s">
        <v>1345</v>
      </c>
      <c r="F328" s="217" t="s">
        <v>1346</v>
      </c>
      <c r="H328" s="297" t="s">
        <v>1502</v>
      </c>
    </row>
    <row r="329" spans="1:9" s="186" customFormat="1" x14ac:dyDescent="0.2">
      <c r="A329" s="179" t="s">
        <v>1681</v>
      </c>
      <c r="D329" s="217" t="s">
        <v>1345</v>
      </c>
      <c r="F329" s="217" t="s">
        <v>1346</v>
      </c>
      <c r="H329" s="297" t="s">
        <v>1502</v>
      </c>
    </row>
    <row r="330" spans="1:9" s="186" customFormat="1" x14ac:dyDescent="0.2">
      <c r="A330" s="153"/>
      <c r="B330" s="202"/>
      <c r="C330" s="258"/>
      <c r="F330" s="258"/>
      <c r="H330" s="258"/>
    </row>
    <row r="331" spans="1:9" s="186" customFormat="1" x14ac:dyDescent="0.2">
      <c r="A331" s="186" t="s">
        <v>1503</v>
      </c>
      <c r="B331" s="202"/>
      <c r="C331" s="258"/>
      <c r="F331" s="258"/>
      <c r="H331" s="258"/>
    </row>
    <row r="332" spans="1:9" s="186" customFormat="1" x14ac:dyDescent="0.2">
      <c r="A332" s="186" t="s">
        <v>1504</v>
      </c>
      <c r="B332" s="217"/>
      <c r="H332" s="237"/>
    </row>
    <row r="333" spans="1:9" s="186" customFormat="1" ht="6" customHeight="1" x14ac:dyDescent="0.2">
      <c r="B333" s="217"/>
      <c r="F333" s="237"/>
      <c r="H333" s="237"/>
    </row>
    <row r="334" spans="1:9" x14ac:dyDescent="0.2">
      <c r="A334" s="248" t="s">
        <v>1505</v>
      </c>
      <c r="B334" s="248"/>
      <c r="C334" s="248"/>
      <c r="D334" s="248"/>
      <c r="E334" s="248"/>
      <c r="F334" s="248"/>
      <c r="G334" s="248"/>
      <c r="H334" s="248"/>
      <c r="I334" s="248"/>
    </row>
    <row r="335" spans="1:9" ht="6.75" customHeight="1" x14ac:dyDescent="0.2">
      <c r="A335" s="155"/>
      <c r="B335" s="274"/>
      <c r="C335" s="195"/>
    </row>
    <row r="336" spans="1:9" x14ac:dyDescent="0.2">
      <c r="B336" s="274"/>
      <c r="C336" s="195"/>
      <c r="D336" s="189" t="s">
        <v>1338</v>
      </c>
      <c r="E336" s="198" t="s">
        <v>1339</v>
      </c>
      <c r="F336" s="189" t="s">
        <v>1340</v>
      </c>
    </row>
    <row r="337" spans="1:9" x14ac:dyDescent="0.2">
      <c r="A337" s="179" t="s">
        <v>1506</v>
      </c>
      <c r="B337" s="274"/>
      <c r="C337" s="195"/>
      <c r="D337" s="195"/>
      <c r="E337" s="200"/>
      <c r="F337" s="195"/>
    </row>
    <row r="338" spans="1:9" x14ac:dyDescent="0.2">
      <c r="A338" s="220" t="s">
        <v>1361</v>
      </c>
      <c r="B338" s="274"/>
      <c r="C338" s="195"/>
      <c r="D338" s="195"/>
      <c r="E338" s="200" t="s">
        <v>1362</v>
      </c>
      <c r="F338" s="195" t="s">
        <v>1363</v>
      </c>
    </row>
    <row r="339" spans="1:9" x14ac:dyDescent="0.2">
      <c r="A339" s="220" t="s">
        <v>1344</v>
      </c>
      <c r="B339" s="274"/>
      <c r="C339" s="195"/>
      <c r="D339" s="195" t="s">
        <v>1345</v>
      </c>
      <c r="E339" s="200" t="s">
        <v>1364</v>
      </c>
      <c r="F339" s="195" t="s">
        <v>1365</v>
      </c>
    </row>
    <row r="340" spans="1:9" x14ac:dyDescent="0.2">
      <c r="A340" s="179"/>
      <c r="B340" s="274"/>
      <c r="C340" s="195"/>
    </row>
    <row r="341" spans="1:9" x14ac:dyDescent="0.2">
      <c r="A341" s="179" t="s">
        <v>1507</v>
      </c>
      <c r="B341" s="274"/>
      <c r="C341" s="195"/>
      <c r="E341" s="246" t="s">
        <v>1422</v>
      </c>
    </row>
    <row r="342" spans="1:9" x14ac:dyDescent="0.2">
      <c r="A342" s="298"/>
      <c r="B342" s="274"/>
      <c r="C342" s="195"/>
    </row>
    <row r="343" spans="1:9" x14ac:dyDescent="0.2">
      <c r="A343" s="179" t="s">
        <v>1508</v>
      </c>
      <c r="B343" s="274"/>
      <c r="C343" s="195"/>
    </row>
    <row r="344" spans="1:9" x14ac:dyDescent="0.2">
      <c r="A344" s="153" t="s">
        <v>1509</v>
      </c>
    </row>
    <row r="345" spans="1:9" x14ac:dyDescent="0.2">
      <c r="B345" s="274"/>
      <c r="C345" s="195"/>
      <c r="D345" s="299"/>
    </row>
    <row r="346" spans="1:9" x14ac:dyDescent="0.2">
      <c r="A346" s="179" t="s">
        <v>1510</v>
      </c>
      <c r="B346" s="274"/>
      <c r="C346" s="195"/>
      <c r="D346" s="299" t="s">
        <v>1502</v>
      </c>
    </row>
    <row r="347" spans="1:9" ht="7.5" customHeight="1" x14ac:dyDescent="0.2">
      <c r="A347" s="155"/>
      <c r="B347" s="274"/>
      <c r="C347" s="195"/>
    </row>
    <row r="348" spans="1:9" x14ac:dyDescent="0.2">
      <c r="A348" s="248" t="s">
        <v>1511</v>
      </c>
      <c r="B348" s="248"/>
      <c r="C348" s="248"/>
      <c r="D348" s="248"/>
      <c r="E348" s="248"/>
      <c r="F348" s="248"/>
      <c r="G348" s="248"/>
      <c r="H348" s="248"/>
      <c r="I348" s="248"/>
    </row>
    <row r="349" spans="1:9" ht="6.75" customHeight="1" x14ac:dyDescent="0.2">
      <c r="A349" s="155"/>
      <c r="B349" s="274"/>
      <c r="C349" s="195"/>
    </row>
    <row r="350" spans="1:9" s="186" customFormat="1" x14ac:dyDescent="0.2">
      <c r="A350" s="165" t="s">
        <v>1512</v>
      </c>
      <c r="B350" s="275"/>
      <c r="C350" s="217"/>
      <c r="D350" s="237" t="s">
        <v>1422</v>
      </c>
    </row>
    <row r="351" spans="1:9" s="186" customFormat="1" x14ac:dyDescent="0.2">
      <c r="A351" s="165" t="s">
        <v>1513</v>
      </c>
      <c r="B351" s="275"/>
      <c r="C351" s="217"/>
      <c r="D351" s="237" t="s">
        <v>1514</v>
      </c>
    </row>
    <row r="352" spans="1:9" s="186" customFormat="1" x14ac:dyDescent="0.2">
      <c r="A352" s="162" t="s">
        <v>1515</v>
      </c>
      <c r="B352" s="300"/>
      <c r="C352" s="245"/>
      <c r="D352" s="301" t="s">
        <v>1422</v>
      </c>
    </row>
    <row r="353" spans="1:9" s="186" customFormat="1" x14ac:dyDescent="0.2">
      <c r="A353" s="162"/>
      <c r="B353" s="275"/>
      <c r="C353" s="217"/>
      <c r="D353" s="217"/>
    </row>
    <row r="354" spans="1:9" s="186" customFormat="1" x14ac:dyDescent="0.2">
      <c r="A354" s="162" t="s">
        <v>1511</v>
      </c>
      <c r="B354" s="275"/>
      <c r="C354" s="217"/>
      <c r="D354" s="301" t="s">
        <v>1502</v>
      </c>
    </row>
    <row r="355" spans="1:9" ht="6.75" customHeight="1" x14ac:dyDescent="0.2">
      <c r="A355" s="155"/>
      <c r="B355" s="274"/>
      <c r="C355" s="195"/>
    </row>
    <row r="356" spans="1:9" x14ac:dyDescent="0.2">
      <c r="A356" s="248" t="s">
        <v>1516</v>
      </c>
      <c r="B356" s="302"/>
      <c r="C356" s="302"/>
      <c r="D356" s="302"/>
      <c r="E356" s="302"/>
      <c r="F356" s="302"/>
      <c r="G356" s="302"/>
      <c r="H356" s="302"/>
      <c r="I356" s="302"/>
    </row>
    <row r="357" spans="1:9" ht="6.75" customHeight="1" x14ac:dyDescent="0.2">
      <c r="A357" s="155"/>
      <c r="C357" s="303"/>
      <c r="D357" s="304"/>
      <c r="E357" s="303"/>
      <c r="F357" s="304"/>
      <c r="G357" s="305"/>
    </row>
    <row r="358" spans="1:9" x14ac:dyDescent="0.2">
      <c r="A358" s="306" t="s">
        <v>1517</v>
      </c>
      <c r="B358" s="307"/>
      <c r="C358" s="307"/>
      <c r="D358" s="307"/>
      <c r="E358" s="307"/>
      <c r="F358" s="307"/>
      <c r="G358" s="307"/>
      <c r="H358" s="307"/>
      <c r="I358" s="307"/>
    </row>
    <row r="359" spans="1:9" s="186" customFormat="1" x14ac:dyDescent="0.2">
      <c r="A359" s="161"/>
      <c r="C359" s="308" t="s">
        <v>667</v>
      </c>
      <c r="D359" s="308" t="s">
        <v>1518</v>
      </c>
      <c r="E359" s="308" t="s">
        <v>1519</v>
      </c>
      <c r="F359" s="308" t="s">
        <v>1518</v>
      </c>
    </row>
    <row r="360" spans="1:9" s="186" customFormat="1" x14ac:dyDescent="0.2">
      <c r="A360" s="186" t="s">
        <v>1520</v>
      </c>
      <c r="C360" s="309">
        <v>18917</v>
      </c>
      <c r="D360" s="310">
        <v>0.1508424435247869</v>
      </c>
      <c r="E360" s="309">
        <v>1235118266.0400047</v>
      </c>
      <c r="F360" s="310">
        <v>3.6823169654234177E-2</v>
      </c>
    </row>
    <row r="361" spans="1:9" s="186" customFormat="1" x14ac:dyDescent="0.2">
      <c r="A361" s="186" t="s">
        <v>1521</v>
      </c>
      <c r="C361" s="309">
        <v>19000</v>
      </c>
      <c r="D361" s="310">
        <v>0.15150427800237623</v>
      </c>
      <c r="E361" s="309">
        <v>2387409577.6600051</v>
      </c>
      <c r="F361" s="310">
        <v>7.1176979832205403E-2</v>
      </c>
    </row>
    <row r="362" spans="1:9" s="186" customFormat="1" x14ac:dyDescent="0.2">
      <c r="A362" s="186" t="s">
        <v>1522</v>
      </c>
      <c r="C362" s="309">
        <v>19571</v>
      </c>
      <c r="D362" s="310">
        <v>0.15605738025181606</v>
      </c>
      <c r="E362" s="309">
        <v>3421221001.3900099</v>
      </c>
      <c r="F362" s="310">
        <v>0.10199849263239123</v>
      </c>
    </row>
    <row r="363" spans="1:9" s="186" customFormat="1" x14ac:dyDescent="0.2">
      <c r="A363" s="186" t="s">
        <v>1523</v>
      </c>
      <c r="C363" s="309">
        <v>16698</v>
      </c>
      <c r="D363" s="310">
        <v>0.13314833863598308</v>
      </c>
      <c r="E363" s="309">
        <v>3750055961.3500271</v>
      </c>
      <c r="F363" s="310">
        <v>0.11180220605140954</v>
      </c>
    </row>
    <row r="364" spans="1:9" s="186" customFormat="1" x14ac:dyDescent="0.2">
      <c r="A364" s="186" t="s">
        <v>1524</v>
      </c>
      <c r="C364" s="309">
        <v>13266</v>
      </c>
      <c r="D364" s="310">
        <v>0.10578188168313279</v>
      </c>
      <c r="E364" s="309">
        <v>3634346513.6699996</v>
      </c>
      <c r="F364" s="310">
        <v>0.1083525051282905</v>
      </c>
    </row>
    <row r="365" spans="1:9" s="186" customFormat="1" x14ac:dyDescent="0.2">
      <c r="A365" s="186" t="s">
        <v>1525</v>
      </c>
      <c r="C365" s="309">
        <v>9402</v>
      </c>
      <c r="D365" s="310">
        <v>7.4970695883070593E-2</v>
      </c>
      <c r="E365" s="309">
        <v>3043052993.8599849</v>
      </c>
      <c r="F365" s="310">
        <v>9.0723989548788728E-2</v>
      </c>
    </row>
    <row r="366" spans="1:9" s="186" customFormat="1" x14ac:dyDescent="0.2">
      <c r="A366" s="186" t="s">
        <v>1526</v>
      </c>
      <c r="C366" s="309">
        <v>6915</v>
      </c>
      <c r="D366" s="310">
        <v>5.5139583283496399E-2</v>
      </c>
      <c r="E366" s="309">
        <v>2587646599.2699995</v>
      </c>
      <c r="F366" s="310">
        <v>7.7146741611734099E-2</v>
      </c>
    </row>
    <row r="367" spans="1:9" s="186" customFormat="1" x14ac:dyDescent="0.2">
      <c r="A367" s="186" t="s">
        <v>1527</v>
      </c>
      <c r="C367" s="309">
        <v>5125</v>
      </c>
      <c r="D367" s="310">
        <v>4.0866285513798853E-2</v>
      </c>
      <c r="E367" s="309">
        <v>2174050668.0399957</v>
      </c>
      <c r="F367" s="310">
        <v>6.4816008950146123E-2</v>
      </c>
    </row>
    <row r="368" spans="1:9" s="186" customFormat="1" x14ac:dyDescent="0.2">
      <c r="A368" s="186" t="s">
        <v>1528</v>
      </c>
      <c r="C368" s="309">
        <v>3915</v>
      </c>
      <c r="D368" s="310">
        <v>3.1217855177858047E-2</v>
      </c>
      <c r="E368" s="309">
        <v>1855376508.7099981</v>
      </c>
      <c r="F368" s="310">
        <v>5.5315224324029293E-2</v>
      </c>
    </row>
    <row r="369" spans="1:9" s="186" customFormat="1" x14ac:dyDescent="0.2">
      <c r="A369" s="186" t="s">
        <v>1529</v>
      </c>
      <c r="C369" s="309">
        <v>2793</v>
      </c>
      <c r="D369" s="310">
        <v>2.2271128866349306E-2</v>
      </c>
      <c r="E369" s="309">
        <v>1463855431.4299984</v>
      </c>
      <c r="F369" s="310">
        <v>4.3642619806476962E-2</v>
      </c>
    </row>
    <row r="370" spans="1:9" s="186" customFormat="1" x14ac:dyDescent="0.2">
      <c r="A370" s="186" t="s">
        <v>1530</v>
      </c>
      <c r="C370" s="309">
        <v>2163</v>
      </c>
      <c r="D370" s="310">
        <v>1.7247565964165251E-2</v>
      </c>
      <c r="E370" s="309">
        <v>1241406453.8799992</v>
      </c>
      <c r="F370" s="310">
        <v>3.7010642395927322E-2</v>
      </c>
    </row>
    <row r="371" spans="1:9" s="186" customFormat="1" x14ac:dyDescent="0.2">
      <c r="A371" s="186" t="s">
        <v>1531</v>
      </c>
      <c r="C371" s="309">
        <v>1594</v>
      </c>
      <c r="D371" s="310">
        <v>1.271041153346251E-2</v>
      </c>
      <c r="E371" s="309">
        <v>994791129.84999979</v>
      </c>
      <c r="F371" s="310">
        <v>2.9658182177517381E-2</v>
      </c>
    </row>
    <row r="372" spans="1:9" s="186" customFormat="1" x14ac:dyDescent="0.2">
      <c r="A372" s="186" t="s">
        <v>1532</v>
      </c>
      <c r="C372" s="309">
        <v>1187</v>
      </c>
      <c r="D372" s="310">
        <v>9.4650304204642408E-3</v>
      </c>
      <c r="E372" s="309">
        <v>799605741.02999938</v>
      </c>
      <c r="F372" s="310">
        <v>2.383902713450246E-2</v>
      </c>
    </row>
    <row r="373" spans="1:9" s="186" customFormat="1" x14ac:dyDescent="0.2">
      <c r="A373" s="186" t="s">
        <v>1533</v>
      </c>
      <c r="C373" s="309">
        <v>859</v>
      </c>
      <c r="D373" s="310">
        <v>6.8495881475811142E-3</v>
      </c>
      <c r="E373" s="309">
        <v>622269073.90000105</v>
      </c>
      <c r="F373" s="310">
        <v>1.8552004539831454E-2</v>
      </c>
    </row>
    <row r="374" spans="1:9" s="186" customFormat="1" x14ac:dyDescent="0.2">
      <c r="A374" s="186" t="s">
        <v>1534</v>
      </c>
      <c r="C374" s="309">
        <v>690</v>
      </c>
      <c r="D374" s="310">
        <v>5.5019974642968204E-3</v>
      </c>
      <c r="E374" s="309">
        <v>534900054.89999968</v>
      </c>
      <c r="F374" s="310">
        <v>1.5947230327013798E-2</v>
      </c>
    </row>
    <row r="375" spans="1:9" s="186" customFormat="1" x14ac:dyDescent="0.2">
      <c r="A375" s="186" t="s">
        <v>1535</v>
      </c>
      <c r="C375" s="309">
        <v>555</v>
      </c>
      <c r="D375" s="310">
        <v>4.4255196995430946E-3</v>
      </c>
      <c r="E375" s="309">
        <v>457509598.50999987</v>
      </c>
      <c r="F375" s="310">
        <v>1.3639951758132792E-2</v>
      </c>
    </row>
    <row r="376" spans="1:9" s="186" customFormat="1" x14ac:dyDescent="0.2">
      <c r="A376" s="186" t="s">
        <v>1536</v>
      </c>
      <c r="C376" s="309">
        <v>490</v>
      </c>
      <c r="D376" s="310">
        <v>3.9072155905875974E-3</v>
      </c>
      <c r="E376" s="309">
        <v>428351340.39999986</v>
      </c>
      <c r="F376" s="310">
        <v>1.2770642709171076E-2</v>
      </c>
    </row>
    <row r="377" spans="1:9" s="186" customFormat="1" x14ac:dyDescent="0.2">
      <c r="A377" s="186" t="s">
        <v>1537</v>
      </c>
      <c r="C377" s="309">
        <v>344</v>
      </c>
      <c r="D377" s="310">
        <v>2.7430248227798644E-3</v>
      </c>
      <c r="E377" s="309">
        <v>317924318.26000005</v>
      </c>
      <c r="F377" s="310">
        <v>9.4784292568429549E-3</v>
      </c>
    </row>
    <row r="378" spans="1:9" s="186" customFormat="1" x14ac:dyDescent="0.2">
      <c r="A378" s="186" t="s">
        <v>1538</v>
      </c>
      <c r="C378" s="309">
        <v>280</v>
      </c>
      <c r="D378" s="310">
        <v>2.232694623192913E-3</v>
      </c>
      <c r="E378" s="309">
        <v>272299582.01999992</v>
      </c>
      <c r="F378" s="310">
        <v>8.1181972457160176E-3</v>
      </c>
    </row>
    <row r="379" spans="1:9" s="186" customFormat="1" x14ac:dyDescent="0.2">
      <c r="A379" s="186" t="s">
        <v>1539</v>
      </c>
      <c r="C379" s="309">
        <v>1645</v>
      </c>
      <c r="D379" s="310">
        <v>1.3117080911258362E-2</v>
      </c>
      <c r="E379" s="309">
        <v>2320687238.090003</v>
      </c>
      <c r="F379" s="310">
        <v>6.9187754915638569E-2</v>
      </c>
    </row>
    <row r="380" spans="1:9" s="186" customFormat="1" ht="13.5" thickBot="1" x14ac:dyDescent="0.25">
      <c r="A380" s="162" t="s">
        <v>94</v>
      </c>
      <c r="B380" s="162"/>
      <c r="C380" s="311">
        <v>125409</v>
      </c>
      <c r="D380" s="312">
        <v>0.99999999999999989</v>
      </c>
      <c r="E380" s="311">
        <v>33541878052.260029</v>
      </c>
      <c r="F380" s="312">
        <v>0.99999999999999989</v>
      </c>
    </row>
    <row r="381" spans="1:9" ht="13.5" thickTop="1" x14ac:dyDescent="0.2">
      <c r="A381" s="155"/>
      <c r="C381" s="303"/>
      <c r="D381" s="304"/>
      <c r="E381" s="303"/>
      <c r="F381" s="304"/>
      <c r="G381" s="305"/>
    </row>
    <row r="382" spans="1:9" x14ac:dyDescent="0.2">
      <c r="A382" s="306" t="s">
        <v>1540</v>
      </c>
      <c r="B382" s="306"/>
      <c r="C382" s="306"/>
      <c r="D382" s="306"/>
      <c r="E382" s="306"/>
      <c r="F382" s="306"/>
      <c r="G382" s="306"/>
      <c r="H382" s="306"/>
      <c r="I382" s="306"/>
    </row>
    <row r="383" spans="1:9" x14ac:dyDescent="0.2">
      <c r="A383" s="188"/>
      <c r="C383" s="313" t="s">
        <v>667</v>
      </c>
      <c r="D383" s="313" t="s">
        <v>1518</v>
      </c>
      <c r="E383" s="313" t="s">
        <v>1519</v>
      </c>
      <c r="F383" s="313" t="s">
        <v>1518</v>
      </c>
      <c r="G383" s="190"/>
    </row>
    <row r="384" spans="1:9" x14ac:dyDescent="0.2">
      <c r="A384" s="153" t="s">
        <v>1293</v>
      </c>
      <c r="C384" s="314">
        <v>104982</v>
      </c>
      <c r="D384" s="315">
        <v>0.8371169533287085</v>
      </c>
      <c r="E384" s="314">
        <v>27481790277.460003</v>
      </c>
      <c r="F384" s="315">
        <v>0.81932771428725426</v>
      </c>
      <c r="G384" s="269"/>
    </row>
    <row r="385" spans="1:9" x14ac:dyDescent="0.2">
      <c r="A385" s="153" t="s">
        <v>1541</v>
      </c>
      <c r="C385" s="314">
        <v>20427</v>
      </c>
      <c r="D385" s="315">
        <v>0.16288304667129153</v>
      </c>
      <c r="E385" s="314">
        <v>6060087774.7999907</v>
      </c>
      <c r="F385" s="315">
        <v>0.18067228571274566</v>
      </c>
      <c r="G385" s="269"/>
    </row>
    <row r="386" spans="1:9" ht="13.5" thickBot="1" x14ac:dyDescent="0.25">
      <c r="A386" s="155" t="s">
        <v>94</v>
      </c>
      <c r="B386" s="155"/>
      <c r="C386" s="316">
        <v>125409</v>
      </c>
      <c r="D386" s="317">
        <v>1</v>
      </c>
      <c r="E386" s="316">
        <v>33541878052.259998</v>
      </c>
      <c r="F386" s="317">
        <v>0.99999999999999989</v>
      </c>
      <c r="G386" s="305"/>
    </row>
    <row r="387" spans="1:9" ht="13.5" thickTop="1" x14ac:dyDescent="0.2"/>
    <row r="388" spans="1:9" x14ac:dyDescent="0.2">
      <c r="A388" s="306" t="s">
        <v>1542</v>
      </c>
      <c r="B388" s="306"/>
      <c r="C388" s="306"/>
      <c r="D388" s="306"/>
      <c r="E388" s="306"/>
      <c r="F388" s="306"/>
      <c r="G388" s="306"/>
      <c r="H388" s="306"/>
      <c r="I388" s="306"/>
    </row>
    <row r="389" spans="1:9" x14ac:dyDescent="0.2">
      <c r="A389" s="188"/>
      <c r="C389" s="313" t="s">
        <v>667</v>
      </c>
      <c r="D389" s="313" t="s">
        <v>1518</v>
      </c>
      <c r="E389" s="313" t="s">
        <v>1519</v>
      </c>
      <c r="F389" s="313" t="s">
        <v>1518</v>
      </c>
      <c r="G389" s="190"/>
    </row>
    <row r="390" spans="1:9" x14ac:dyDescent="0.2">
      <c r="A390" s="153" t="s">
        <v>1543</v>
      </c>
      <c r="C390" s="314">
        <v>23106</v>
      </c>
      <c r="D390" s="315">
        <v>0.18424514986962659</v>
      </c>
      <c r="E390" s="314">
        <v>5734716687.430006</v>
      </c>
      <c r="F390" s="315">
        <v>0.17097184237850563</v>
      </c>
      <c r="G390" s="269"/>
    </row>
    <row r="391" spans="1:9" x14ac:dyDescent="0.2">
      <c r="A391" s="153" t="s">
        <v>1544</v>
      </c>
      <c r="C391" s="314">
        <v>102303</v>
      </c>
      <c r="D391" s="315">
        <v>0.81575485013037341</v>
      </c>
      <c r="E391" s="314">
        <v>27807161364.829716</v>
      </c>
      <c r="F391" s="315">
        <v>0.8290281576214944</v>
      </c>
      <c r="G391" s="269"/>
    </row>
    <row r="392" spans="1:9" ht="13.5" thickBot="1" x14ac:dyDescent="0.25">
      <c r="A392" s="155" t="s">
        <v>94</v>
      </c>
      <c r="B392" s="155"/>
      <c r="C392" s="316">
        <v>125409</v>
      </c>
      <c r="D392" s="317">
        <v>1</v>
      </c>
      <c r="E392" s="316">
        <v>33541878052.25972</v>
      </c>
      <c r="F392" s="317">
        <v>1</v>
      </c>
      <c r="G392" s="305"/>
    </row>
    <row r="393" spans="1:9" ht="13.5" thickTop="1" x14ac:dyDescent="0.2">
      <c r="A393" s="155"/>
      <c r="B393" s="155"/>
      <c r="C393" s="303"/>
      <c r="D393" s="305"/>
      <c r="E393" s="303"/>
      <c r="F393" s="305"/>
      <c r="G393" s="305"/>
    </row>
    <row r="394" spans="1:9" x14ac:dyDescent="0.2">
      <c r="A394" s="306" t="s">
        <v>1545</v>
      </c>
      <c r="B394" s="306"/>
      <c r="C394" s="306"/>
      <c r="D394" s="306"/>
      <c r="E394" s="306"/>
      <c r="F394" s="306"/>
      <c r="G394" s="306"/>
      <c r="H394" s="306"/>
      <c r="I394" s="306"/>
    </row>
    <row r="395" spans="1:9" x14ac:dyDescent="0.2">
      <c r="A395" s="188"/>
      <c r="C395" s="313" t="s">
        <v>667</v>
      </c>
      <c r="D395" s="313" t="s">
        <v>1518</v>
      </c>
      <c r="E395" s="313" t="s">
        <v>1519</v>
      </c>
      <c r="F395" s="313" t="s">
        <v>1518</v>
      </c>
      <c r="G395" s="190"/>
    </row>
    <row r="396" spans="1:9" x14ac:dyDescent="0.2">
      <c r="A396" s="153" t="s">
        <v>1546</v>
      </c>
      <c r="C396" s="314">
        <v>20</v>
      </c>
      <c r="D396" s="315">
        <v>1.5947818737092233E-4</v>
      </c>
      <c r="E396" s="314">
        <v>4982202.6100000003</v>
      </c>
      <c r="F396" s="315">
        <v>1.4853678145980586E-4</v>
      </c>
      <c r="G396" s="269"/>
    </row>
    <row r="397" spans="1:9" x14ac:dyDescent="0.2">
      <c r="A397" s="153" t="s">
        <v>1547</v>
      </c>
      <c r="C397" s="314">
        <v>14505</v>
      </c>
      <c r="D397" s="315">
        <v>0.11566155539076142</v>
      </c>
      <c r="E397" s="314">
        <v>4173824307.7300024</v>
      </c>
      <c r="F397" s="315">
        <v>0.12443621377511919</v>
      </c>
      <c r="G397" s="269"/>
    </row>
    <row r="398" spans="1:9" x14ac:dyDescent="0.2">
      <c r="A398" s="153" t="s">
        <v>1548</v>
      </c>
      <c r="C398" s="314">
        <v>48669</v>
      </c>
      <c r="D398" s="315">
        <v>0.38808219505777097</v>
      </c>
      <c r="E398" s="314">
        <v>13050682423.389994</v>
      </c>
      <c r="F398" s="315">
        <v>0.38908621643237606</v>
      </c>
      <c r="G398" s="269"/>
    </row>
    <row r="399" spans="1:9" x14ac:dyDescent="0.2">
      <c r="A399" s="153" t="s">
        <v>1549</v>
      </c>
      <c r="C399" s="314">
        <v>38463</v>
      </c>
      <c r="D399" s="315">
        <v>0.30670047604238931</v>
      </c>
      <c r="E399" s="314">
        <v>10728694022.609991</v>
      </c>
      <c r="F399" s="315">
        <v>0.31985966933318788</v>
      </c>
      <c r="G399" s="269"/>
    </row>
    <row r="400" spans="1:9" x14ac:dyDescent="0.2">
      <c r="A400" s="153" t="s">
        <v>1550</v>
      </c>
      <c r="C400" s="314">
        <v>19909</v>
      </c>
      <c r="D400" s="315">
        <v>0.15875256161838464</v>
      </c>
      <c r="E400" s="314">
        <v>4833833089.7799969</v>
      </c>
      <c r="F400" s="315">
        <v>0.14411337022478687</v>
      </c>
      <c r="G400" s="269"/>
    </row>
    <row r="401" spans="1:9" x14ac:dyDescent="0.2">
      <c r="A401" s="153" t="s">
        <v>1551</v>
      </c>
      <c r="C401" s="314">
        <v>3843</v>
      </c>
      <c r="D401" s="315">
        <v>3.0643733703322729E-2</v>
      </c>
      <c r="E401" s="314">
        <v>749862006.13999999</v>
      </c>
      <c r="F401" s="315">
        <v>2.23559934530701E-2</v>
      </c>
      <c r="G401" s="269"/>
    </row>
    <row r="402" spans="1:9" ht="13.5" thickBot="1" x14ac:dyDescent="0.25">
      <c r="A402" s="155" t="s">
        <v>94</v>
      </c>
      <c r="B402" s="155"/>
      <c r="C402" s="318">
        <v>125409</v>
      </c>
      <c r="D402" s="317">
        <v>1</v>
      </c>
      <c r="E402" s="318">
        <v>33541878052.259987</v>
      </c>
      <c r="F402" s="317">
        <v>1</v>
      </c>
      <c r="G402" s="305"/>
    </row>
    <row r="403" spans="1:9" ht="13.5" thickTop="1" x14ac:dyDescent="0.2"/>
    <row r="404" spans="1:9" x14ac:dyDescent="0.2">
      <c r="A404" s="306" t="s">
        <v>1552</v>
      </c>
      <c r="B404" s="306"/>
      <c r="C404" s="306"/>
      <c r="D404" s="306"/>
      <c r="E404" s="306"/>
      <c r="F404" s="306"/>
      <c r="G404" s="306"/>
      <c r="H404" s="306"/>
      <c r="I404" s="306"/>
    </row>
    <row r="405" spans="1:9" x14ac:dyDescent="0.2">
      <c r="A405" s="188"/>
      <c r="C405" s="313" t="s">
        <v>667</v>
      </c>
      <c r="D405" s="313" t="s">
        <v>1518</v>
      </c>
      <c r="E405" s="313" t="s">
        <v>1519</v>
      </c>
      <c r="F405" s="313" t="s">
        <v>1518</v>
      </c>
      <c r="G405" s="190"/>
    </row>
    <row r="406" spans="1:9" x14ac:dyDescent="0.2">
      <c r="A406" s="153" t="s">
        <v>1553</v>
      </c>
      <c r="C406" s="314">
        <v>9512</v>
      </c>
      <c r="D406" s="315">
        <v>7.5847825913610667E-2</v>
      </c>
      <c r="E406" s="314">
        <v>2248278623.5899992</v>
      </c>
      <c r="F406" s="315">
        <v>6.7029002373899998E-2</v>
      </c>
      <c r="G406" s="190"/>
    </row>
    <row r="407" spans="1:9" x14ac:dyDescent="0.2">
      <c r="A407" s="153" t="s">
        <v>1554</v>
      </c>
      <c r="C407" s="314">
        <v>17541</v>
      </c>
      <c r="D407" s="315">
        <v>0.13987034423366743</v>
      </c>
      <c r="E407" s="314">
        <v>4336892328.1499996</v>
      </c>
      <c r="F407" s="315">
        <v>0.1292978384034697</v>
      </c>
      <c r="G407" s="269"/>
    </row>
    <row r="408" spans="1:9" x14ac:dyDescent="0.2">
      <c r="A408" s="153" t="s">
        <v>1555</v>
      </c>
      <c r="C408" s="314">
        <v>31744</v>
      </c>
      <c r="D408" s="315">
        <v>0.25312377899512795</v>
      </c>
      <c r="E408" s="314">
        <v>8245989337.8899956</v>
      </c>
      <c r="F408" s="315">
        <v>0.2458416110464153</v>
      </c>
      <c r="G408" s="269"/>
    </row>
    <row r="409" spans="1:9" x14ac:dyDescent="0.2">
      <c r="A409" s="153" t="s">
        <v>1556</v>
      </c>
      <c r="C409" s="314">
        <v>33623</v>
      </c>
      <c r="D409" s="315">
        <v>0.2681067546986261</v>
      </c>
      <c r="E409" s="314">
        <v>9685841184.9000015</v>
      </c>
      <c r="F409" s="315">
        <v>0.28876860054791675</v>
      </c>
      <c r="G409" s="269"/>
    </row>
    <row r="410" spans="1:9" x14ac:dyDescent="0.2">
      <c r="A410" s="153" t="s">
        <v>1557</v>
      </c>
      <c r="C410" s="314">
        <v>9871</v>
      </c>
      <c r="D410" s="315">
        <v>7.8710459376918729E-2</v>
      </c>
      <c r="E410" s="314">
        <v>2930839525.1400003</v>
      </c>
      <c r="F410" s="315">
        <v>8.7378515912961086E-2</v>
      </c>
      <c r="G410" s="269"/>
    </row>
    <row r="411" spans="1:9" x14ac:dyDescent="0.2">
      <c r="A411" s="153" t="s">
        <v>1558</v>
      </c>
      <c r="C411" s="314">
        <v>6745</v>
      </c>
      <c r="D411" s="315">
        <v>5.3784018690843559E-2</v>
      </c>
      <c r="E411" s="314">
        <v>1821610147.2499998</v>
      </c>
      <c r="F411" s="315">
        <v>5.4308531693181762E-2</v>
      </c>
      <c r="G411" s="269"/>
    </row>
    <row r="412" spans="1:9" x14ac:dyDescent="0.2">
      <c r="A412" s="153" t="s">
        <v>1559</v>
      </c>
      <c r="C412" s="314">
        <v>7050</v>
      </c>
      <c r="D412" s="315">
        <v>5.6216061048250124E-2</v>
      </c>
      <c r="E412" s="314">
        <v>1879859129.8199997</v>
      </c>
      <c r="F412" s="315">
        <v>5.6045136378204019E-2</v>
      </c>
      <c r="G412" s="269"/>
    </row>
    <row r="413" spans="1:9" x14ac:dyDescent="0.2">
      <c r="A413" s="153" t="s">
        <v>1560</v>
      </c>
      <c r="C413" s="314">
        <v>6241</v>
      </c>
      <c r="D413" s="315">
        <v>4.9765168369096315E-2</v>
      </c>
      <c r="E413" s="314">
        <v>1636560207.3099997</v>
      </c>
      <c r="F413" s="315">
        <v>4.8791549619259647E-2</v>
      </c>
      <c r="G413" s="269"/>
    </row>
    <row r="414" spans="1:9" x14ac:dyDescent="0.2">
      <c r="A414" s="153" t="s">
        <v>1561</v>
      </c>
      <c r="C414" s="314">
        <v>3082</v>
      </c>
      <c r="D414" s="315">
        <v>2.4575588673859134E-2</v>
      </c>
      <c r="E414" s="314">
        <v>756007568.20999992</v>
      </c>
      <c r="F414" s="315">
        <v>2.2539214024691782E-2</v>
      </c>
      <c r="G414" s="269"/>
    </row>
    <row r="415" spans="1:9" ht="13.5" thickBot="1" x14ac:dyDescent="0.25">
      <c r="A415" s="155" t="s">
        <v>94</v>
      </c>
      <c r="B415" s="155"/>
      <c r="C415" s="318">
        <v>125409</v>
      </c>
      <c r="D415" s="317">
        <v>1</v>
      </c>
      <c r="E415" s="318">
        <v>33541878052.259995</v>
      </c>
      <c r="F415" s="317">
        <v>1.0000000000000002</v>
      </c>
      <c r="G415" s="305"/>
    </row>
    <row r="416" spans="1:9" ht="9" customHeight="1" thickTop="1" x14ac:dyDescent="0.2"/>
    <row r="417" spans="1:9" x14ac:dyDescent="0.2">
      <c r="A417" s="306" t="s">
        <v>1562</v>
      </c>
      <c r="B417" s="306"/>
      <c r="C417" s="306"/>
      <c r="D417" s="306"/>
      <c r="E417" s="306"/>
      <c r="F417" s="306"/>
      <c r="G417" s="306"/>
      <c r="H417" s="306"/>
      <c r="I417" s="306"/>
    </row>
    <row r="418" spans="1:9" x14ac:dyDescent="0.2">
      <c r="A418" s="161"/>
      <c r="B418" s="186"/>
      <c r="C418" s="308" t="s">
        <v>667</v>
      </c>
      <c r="D418" s="308" t="s">
        <v>1518</v>
      </c>
      <c r="E418" s="308" t="s">
        <v>1519</v>
      </c>
      <c r="F418" s="308" t="s">
        <v>1518</v>
      </c>
      <c r="G418" s="319"/>
      <c r="H418" s="186"/>
    </row>
    <row r="419" spans="1:9" x14ac:dyDescent="0.2">
      <c r="A419" s="242" t="s">
        <v>1563</v>
      </c>
      <c r="B419" s="186"/>
      <c r="C419" s="309">
        <v>19980</v>
      </c>
      <c r="D419" s="310">
        <v>0.15931870918355143</v>
      </c>
      <c r="E419" s="309">
        <v>4419768471.8400087</v>
      </c>
      <c r="F419" s="310">
        <v>0.13176866438288862</v>
      </c>
      <c r="G419" s="320"/>
      <c r="H419" s="186"/>
    </row>
    <row r="420" spans="1:9" x14ac:dyDescent="0.2">
      <c r="A420" s="242" t="s">
        <v>1564</v>
      </c>
      <c r="B420" s="186"/>
      <c r="C420" s="309">
        <v>85449</v>
      </c>
      <c r="D420" s="310">
        <v>0.6813625816328972</v>
      </c>
      <c r="E420" s="309">
        <v>23925485616.959866</v>
      </c>
      <c r="F420" s="310">
        <v>0.71330190813057037</v>
      </c>
      <c r="G420" s="320"/>
      <c r="H420" s="186"/>
    </row>
    <row r="421" spans="1:9" x14ac:dyDescent="0.2">
      <c r="A421" s="186" t="s">
        <v>1565</v>
      </c>
      <c r="B421" s="186"/>
      <c r="C421" s="309">
        <v>7577</v>
      </c>
      <c r="D421" s="310">
        <v>6.0418311285473932E-2</v>
      </c>
      <c r="E421" s="309">
        <v>1815923249.0000052</v>
      </c>
      <c r="F421" s="310">
        <v>5.4138985484674079E-2</v>
      </c>
      <c r="G421" s="320"/>
      <c r="H421" s="186"/>
    </row>
    <row r="422" spans="1:9" x14ac:dyDescent="0.2">
      <c r="A422" s="186" t="s">
        <v>92</v>
      </c>
      <c r="B422" s="186"/>
      <c r="C422" s="309">
        <v>452</v>
      </c>
      <c r="D422" s="310">
        <v>3.6042070345828447E-3</v>
      </c>
      <c r="E422" s="309">
        <v>69425845.800000012</v>
      </c>
      <c r="F422" s="310">
        <v>2.0698258365805032E-3</v>
      </c>
      <c r="G422" s="320"/>
      <c r="H422" s="186"/>
    </row>
    <row r="423" spans="1:9" x14ac:dyDescent="0.2">
      <c r="A423" s="186" t="s">
        <v>1566</v>
      </c>
      <c r="B423" s="186"/>
      <c r="C423" s="309">
        <v>6766</v>
      </c>
      <c r="D423" s="310">
        <v>5.3951470787583028E-2</v>
      </c>
      <c r="E423" s="309">
        <v>1924461042.7299976</v>
      </c>
      <c r="F423" s="310">
        <v>5.7374874469807387E-2</v>
      </c>
      <c r="G423" s="320"/>
      <c r="H423" s="186"/>
    </row>
    <row r="424" spans="1:9" x14ac:dyDescent="0.2">
      <c r="A424" s="186" t="s">
        <v>1567</v>
      </c>
      <c r="B424" s="186"/>
      <c r="C424" s="309">
        <v>5185</v>
      </c>
      <c r="D424" s="310">
        <v>4.1344720075911619E-2</v>
      </c>
      <c r="E424" s="309">
        <v>1386813825.9299984</v>
      </c>
      <c r="F424" s="310">
        <v>4.1345741695479166E-2</v>
      </c>
      <c r="G424" s="320"/>
      <c r="H424" s="186"/>
    </row>
    <row r="425" spans="1:9" ht="13.5" thickBot="1" x14ac:dyDescent="0.25">
      <c r="A425" s="162" t="s">
        <v>94</v>
      </c>
      <c r="B425" s="162"/>
      <c r="C425" s="311">
        <v>125409</v>
      </c>
      <c r="D425" s="312">
        <v>1</v>
      </c>
      <c r="E425" s="311">
        <v>33541878052.259872</v>
      </c>
      <c r="F425" s="312">
        <v>1.0000000000000002</v>
      </c>
      <c r="G425" s="321"/>
      <c r="H425" s="186"/>
    </row>
    <row r="426" spans="1:9" ht="7.5" customHeight="1" thickTop="1" x14ac:dyDescent="0.2"/>
    <row r="427" spans="1:9" x14ac:dyDescent="0.2">
      <c r="A427" s="306" t="s">
        <v>1568</v>
      </c>
      <c r="B427" s="306"/>
      <c r="C427" s="306"/>
      <c r="D427" s="306"/>
      <c r="E427" s="306"/>
      <c r="F427" s="306"/>
      <c r="G427" s="306"/>
      <c r="H427" s="306"/>
      <c r="I427" s="306"/>
    </row>
    <row r="428" spans="1:9" ht="15.75" customHeight="1" x14ac:dyDescent="0.2">
      <c r="A428" s="153" t="s">
        <v>1569</v>
      </c>
    </row>
    <row r="429" spans="1:9" ht="9.75" customHeight="1" x14ac:dyDescent="0.2"/>
    <row r="430" spans="1:9" x14ac:dyDescent="0.2">
      <c r="A430" s="155" t="s">
        <v>1570</v>
      </c>
    </row>
    <row r="431" spans="1:9" x14ac:dyDescent="0.2">
      <c r="A431" s="155" t="s">
        <v>1571</v>
      </c>
    </row>
    <row r="432" spans="1:9" s="186" customFormat="1" x14ac:dyDescent="0.2">
      <c r="A432" s="242" t="s">
        <v>1572</v>
      </c>
      <c r="B432" s="153"/>
      <c r="C432" s="313" t="s">
        <v>1573</v>
      </c>
      <c r="D432" s="313" t="s">
        <v>1574</v>
      </c>
      <c r="E432" s="313" t="s">
        <v>1575</v>
      </c>
      <c r="F432" s="313" t="s">
        <v>1576</v>
      </c>
      <c r="G432" s="313" t="s">
        <v>1577</v>
      </c>
      <c r="H432" s="313" t="s">
        <v>92</v>
      </c>
      <c r="I432" s="313" t="s">
        <v>94</v>
      </c>
    </row>
    <row r="433" spans="1:9" x14ac:dyDescent="0.2">
      <c r="A433" s="153" t="s">
        <v>1578</v>
      </c>
      <c r="C433" s="322">
        <v>255691266.08000001</v>
      </c>
      <c r="D433" s="322">
        <v>64347062.290000103</v>
      </c>
      <c r="E433" s="322">
        <v>697539001.19999599</v>
      </c>
      <c r="F433" s="322">
        <v>34868744.68</v>
      </c>
      <c r="G433" s="322">
        <v>16492416.01</v>
      </c>
      <c r="H433" s="322">
        <v>0</v>
      </c>
      <c r="I433" s="322">
        <v>1068938490.2599961</v>
      </c>
    </row>
    <row r="434" spans="1:9" x14ac:dyDescent="0.2">
      <c r="A434" s="153" t="s">
        <v>1579</v>
      </c>
      <c r="C434" s="322">
        <v>521716359.35000002</v>
      </c>
      <c r="D434" s="322">
        <v>122608739.23</v>
      </c>
      <c r="E434" s="322">
        <v>1399703981.4300001</v>
      </c>
      <c r="F434" s="322">
        <v>64498442.009999901</v>
      </c>
      <c r="G434" s="322">
        <v>44230456.700000003</v>
      </c>
      <c r="H434" s="322">
        <v>0</v>
      </c>
      <c r="I434" s="322">
        <v>2152757978.7200003</v>
      </c>
    </row>
    <row r="435" spans="1:9" x14ac:dyDescent="0.2">
      <c r="A435" s="153" t="s">
        <v>1580</v>
      </c>
      <c r="C435" s="322">
        <v>991891483.22999895</v>
      </c>
      <c r="D435" s="322">
        <v>251343823.97</v>
      </c>
      <c r="E435" s="322">
        <v>3107414308.0800099</v>
      </c>
      <c r="F435" s="322">
        <v>120915293.26000001</v>
      </c>
      <c r="G435" s="322">
        <v>82665553.209999993</v>
      </c>
      <c r="H435" s="322">
        <v>0</v>
      </c>
      <c r="I435" s="322">
        <v>4554230461.7500086</v>
      </c>
    </row>
    <row r="436" spans="1:9" x14ac:dyDescent="0.2">
      <c r="A436" s="153" t="s">
        <v>1581</v>
      </c>
      <c r="C436" s="322">
        <v>1387488216.54</v>
      </c>
      <c r="D436" s="322">
        <v>446051283.07000101</v>
      </c>
      <c r="E436" s="322">
        <v>4847786102.3500004</v>
      </c>
      <c r="F436" s="322">
        <v>222728333.96000099</v>
      </c>
      <c r="G436" s="322">
        <v>197807188.87</v>
      </c>
      <c r="H436" s="322">
        <v>0</v>
      </c>
      <c r="I436" s="322">
        <v>7101861124.7900019</v>
      </c>
    </row>
    <row r="437" spans="1:9" x14ac:dyDescent="0.2">
      <c r="A437" s="153" t="s">
        <v>1582</v>
      </c>
      <c r="C437" s="322">
        <v>573284965.35999894</v>
      </c>
      <c r="D437" s="322">
        <v>342737020.75</v>
      </c>
      <c r="E437" s="322">
        <v>2077467458.0400002</v>
      </c>
      <c r="F437" s="322">
        <v>194070846.94999999</v>
      </c>
      <c r="G437" s="322">
        <v>147054702.44999999</v>
      </c>
      <c r="H437" s="322">
        <v>0</v>
      </c>
      <c r="I437" s="322">
        <v>3334614993.5499988</v>
      </c>
    </row>
    <row r="438" spans="1:9" x14ac:dyDescent="0.2">
      <c r="A438" s="153" t="s">
        <v>1583</v>
      </c>
      <c r="C438" s="322">
        <v>517371549.61999899</v>
      </c>
      <c r="D438" s="322">
        <v>393506448.53000098</v>
      </c>
      <c r="E438" s="322">
        <v>1833895453.3499999</v>
      </c>
      <c r="F438" s="322">
        <v>305356088.02999997</v>
      </c>
      <c r="G438" s="322">
        <v>183066775.84999999</v>
      </c>
      <c r="H438" s="322">
        <v>0</v>
      </c>
      <c r="I438" s="322">
        <v>3233196315.3799996</v>
      </c>
    </row>
    <row r="439" spans="1:9" x14ac:dyDescent="0.2">
      <c r="A439" s="153" t="s">
        <v>1584</v>
      </c>
      <c r="B439" s="155"/>
      <c r="C439" s="322">
        <v>474950827.29000002</v>
      </c>
      <c r="D439" s="322">
        <v>511296358.92999899</v>
      </c>
      <c r="E439" s="322">
        <v>1697352931.9100001</v>
      </c>
      <c r="F439" s="322">
        <v>449857846.58999902</v>
      </c>
      <c r="G439" s="322">
        <v>208972388.81999999</v>
      </c>
      <c r="H439" s="322">
        <v>0</v>
      </c>
      <c r="I439" s="322">
        <v>3342430353.5399985</v>
      </c>
    </row>
    <row r="440" spans="1:9" x14ac:dyDescent="0.2">
      <c r="A440" s="153" t="s">
        <v>1585</v>
      </c>
      <c r="C440" s="322">
        <v>321787517.18000102</v>
      </c>
      <c r="D440" s="322">
        <v>656797269.33999896</v>
      </c>
      <c r="E440" s="322">
        <v>1452181873.9400001</v>
      </c>
      <c r="F440" s="322">
        <v>447301582.81</v>
      </c>
      <c r="G440" s="322">
        <v>244739493.28999999</v>
      </c>
      <c r="H440" s="322">
        <v>0</v>
      </c>
      <c r="I440" s="322">
        <v>3122807736.5599999</v>
      </c>
    </row>
    <row r="441" spans="1:9" x14ac:dyDescent="0.2">
      <c r="A441" s="153" t="s">
        <v>1586</v>
      </c>
      <c r="C441" s="322">
        <v>247413534.72</v>
      </c>
      <c r="D441" s="322">
        <v>850623814.20999694</v>
      </c>
      <c r="E441" s="322">
        <v>1241761040.8399999</v>
      </c>
      <c r="F441" s="322">
        <v>276552533.07999998</v>
      </c>
      <c r="G441" s="322">
        <v>233501183.16</v>
      </c>
      <c r="H441" s="322">
        <v>0</v>
      </c>
      <c r="I441" s="322">
        <v>2849852106.0099964</v>
      </c>
    </row>
    <row r="442" spans="1:9" x14ac:dyDescent="0.2">
      <c r="A442" s="153" t="s">
        <v>1587</v>
      </c>
      <c r="C442" s="322">
        <v>162484818.44999999</v>
      </c>
      <c r="D442" s="322">
        <v>1040840260.64</v>
      </c>
      <c r="E442" s="322">
        <v>952281947.72000003</v>
      </c>
      <c r="F442" s="322">
        <v>128812505.03</v>
      </c>
      <c r="G442" s="322">
        <v>211690807.97</v>
      </c>
      <c r="H442" s="322">
        <v>0</v>
      </c>
      <c r="I442" s="322">
        <v>2496110339.8099999</v>
      </c>
    </row>
    <row r="443" spans="1:9" x14ac:dyDescent="0.2">
      <c r="A443" s="153" t="s">
        <v>1588</v>
      </c>
      <c r="C443" s="323">
        <v>26148407.600000001</v>
      </c>
      <c r="D443" s="323">
        <v>122043684.34</v>
      </c>
      <c r="E443" s="323">
        <v>29327534.25</v>
      </c>
      <c r="F443" s="323">
        <v>4904116.24</v>
      </c>
      <c r="G443" s="323">
        <v>6624771.5800000001</v>
      </c>
      <c r="H443" s="323">
        <v>0</v>
      </c>
      <c r="I443" s="323">
        <v>189048514.01000002</v>
      </c>
    </row>
    <row r="444" spans="1:9" x14ac:dyDescent="0.2">
      <c r="A444" s="153" t="s">
        <v>94</v>
      </c>
      <c r="C444" s="263">
        <v>5480228945.4199982</v>
      </c>
      <c r="D444" s="263">
        <v>4802195765.2999973</v>
      </c>
      <c r="E444" s="263">
        <v>19336711633.110008</v>
      </c>
      <c r="F444" s="263">
        <v>2249866332.6399994</v>
      </c>
      <c r="G444" s="263">
        <v>1576845737.9099998</v>
      </c>
      <c r="H444" s="263">
        <v>0</v>
      </c>
      <c r="I444" s="263">
        <v>33445848414.380001</v>
      </c>
    </row>
    <row r="445" spans="1:9" x14ac:dyDescent="0.2">
      <c r="C445" s="263"/>
      <c r="D445" s="263"/>
      <c r="E445" s="263"/>
      <c r="F445" s="263"/>
      <c r="G445" s="263"/>
      <c r="H445" s="263"/>
      <c r="I445" s="263"/>
    </row>
    <row r="446" spans="1:9" x14ac:dyDescent="0.2">
      <c r="C446" s="263"/>
      <c r="D446" s="263"/>
      <c r="E446" s="263"/>
      <c r="F446" s="263"/>
      <c r="G446" s="263"/>
      <c r="H446" s="263"/>
      <c r="I446" s="263"/>
    </row>
    <row r="447" spans="1:9" x14ac:dyDescent="0.2">
      <c r="C447" s="263"/>
      <c r="D447" s="263"/>
      <c r="E447" s="263"/>
      <c r="F447" s="263"/>
      <c r="G447" s="263"/>
      <c r="H447" s="263"/>
      <c r="I447" s="263"/>
    </row>
    <row r="448" spans="1:9" x14ac:dyDescent="0.2">
      <c r="A448" s="155" t="s">
        <v>1570</v>
      </c>
      <c r="C448" s="263"/>
      <c r="D448" s="263"/>
      <c r="E448" s="263"/>
      <c r="F448" s="263"/>
      <c r="G448" s="263"/>
      <c r="H448" s="263"/>
      <c r="I448" s="263"/>
    </row>
    <row r="449" spans="1:9" x14ac:dyDescent="0.2">
      <c r="A449" s="155" t="s">
        <v>1589</v>
      </c>
    </row>
    <row r="450" spans="1:9" s="186" customFormat="1" x14ac:dyDescent="0.2">
      <c r="A450" s="242" t="s">
        <v>1572</v>
      </c>
      <c r="B450" s="153"/>
      <c r="C450" s="313" t="s">
        <v>1573</v>
      </c>
      <c r="D450" s="313" t="s">
        <v>1574</v>
      </c>
      <c r="E450" s="313" t="s">
        <v>1575</v>
      </c>
      <c r="F450" s="313" t="s">
        <v>1576</v>
      </c>
      <c r="G450" s="313" t="s">
        <v>1577</v>
      </c>
      <c r="H450" s="313" t="s">
        <v>92</v>
      </c>
      <c r="I450" s="313" t="s">
        <v>94</v>
      </c>
    </row>
    <row r="451" spans="1:9" x14ac:dyDescent="0.2">
      <c r="A451" s="153" t="s">
        <v>1578</v>
      </c>
      <c r="C451" s="322">
        <v>54960.22</v>
      </c>
      <c r="D451" s="322">
        <v>200150.58</v>
      </c>
      <c r="E451" s="322">
        <v>424002.24</v>
      </c>
      <c r="F451" s="322">
        <v>0</v>
      </c>
      <c r="G451" s="322">
        <v>0</v>
      </c>
      <c r="H451" s="322">
        <v>0</v>
      </c>
      <c r="I451" s="263">
        <v>679113.04</v>
      </c>
    </row>
    <row r="452" spans="1:9" x14ac:dyDescent="0.2">
      <c r="A452" s="153" t="s">
        <v>1579</v>
      </c>
      <c r="C452" s="322">
        <v>206792.77</v>
      </c>
      <c r="D452" s="322">
        <v>79876.789999999994</v>
      </c>
      <c r="E452" s="322">
        <v>798539.08</v>
      </c>
      <c r="F452" s="322">
        <v>161722.17000000001</v>
      </c>
      <c r="G452" s="322">
        <v>0</v>
      </c>
      <c r="H452" s="322">
        <v>0</v>
      </c>
      <c r="I452" s="263">
        <v>1246930.8099999998</v>
      </c>
    </row>
    <row r="453" spans="1:9" x14ac:dyDescent="0.2">
      <c r="A453" s="153" t="s">
        <v>1580</v>
      </c>
      <c r="C453" s="322">
        <v>4301985.9400000004</v>
      </c>
      <c r="D453" s="322">
        <v>450561.99</v>
      </c>
      <c r="E453" s="322">
        <v>3469228.84</v>
      </c>
      <c r="F453" s="322">
        <v>0</v>
      </c>
      <c r="G453" s="322">
        <v>39566.35</v>
      </c>
      <c r="H453" s="322">
        <v>0</v>
      </c>
      <c r="I453" s="263">
        <v>8261343.1200000001</v>
      </c>
    </row>
    <row r="454" spans="1:9" x14ac:dyDescent="0.2">
      <c r="A454" s="153" t="s">
        <v>1581</v>
      </c>
      <c r="C454" s="322">
        <v>3137029.86</v>
      </c>
      <c r="D454" s="322">
        <v>595434.68999999994</v>
      </c>
      <c r="E454" s="322">
        <v>10569346.4</v>
      </c>
      <c r="F454" s="322">
        <v>339817.51</v>
      </c>
      <c r="G454" s="322">
        <v>1237897.23</v>
      </c>
      <c r="H454" s="322">
        <v>0</v>
      </c>
      <c r="I454" s="263">
        <v>15879525.689999999</v>
      </c>
    </row>
    <row r="455" spans="1:9" x14ac:dyDescent="0.2">
      <c r="A455" s="153" t="s">
        <v>1582</v>
      </c>
      <c r="C455" s="322">
        <v>1313471.5</v>
      </c>
      <c r="D455" s="322">
        <v>1180140.74</v>
      </c>
      <c r="E455" s="322">
        <v>2774713.69</v>
      </c>
      <c r="F455" s="322">
        <v>325647.63</v>
      </c>
      <c r="G455" s="322">
        <v>207617.37</v>
      </c>
      <c r="H455" s="322">
        <v>0</v>
      </c>
      <c r="I455" s="263">
        <v>5801590.9299999997</v>
      </c>
    </row>
    <row r="456" spans="1:9" x14ac:dyDescent="0.2">
      <c r="A456" s="153" t="s">
        <v>1583</v>
      </c>
      <c r="C456" s="322">
        <v>830447.07</v>
      </c>
      <c r="D456" s="322">
        <v>687549.4</v>
      </c>
      <c r="E456" s="322">
        <v>3446837.61</v>
      </c>
      <c r="F456" s="322">
        <v>921669.87</v>
      </c>
      <c r="G456" s="322">
        <v>846017.89</v>
      </c>
      <c r="H456" s="322">
        <v>0</v>
      </c>
      <c r="I456" s="263">
        <v>6732521.8399999999</v>
      </c>
    </row>
    <row r="457" spans="1:9" x14ac:dyDescent="0.2">
      <c r="A457" s="153" t="s">
        <v>1584</v>
      </c>
      <c r="B457" s="155"/>
      <c r="C457" s="322">
        <v>1437933.08</v>
      </c>
      <c r="D457" s="322">
        <v>3841918.16</v>
      </c>
      <c r="E457" s="322">
        <v>1315654.6000000001</v>
      </c>
      <c r="F457" s="322">
        <v>1812182.83</v>
      </c>
      <c r="G457" s="322">
        <v>239878.46</v>
      </c>
      <c r="H457" s="322">
        <v>0</v>
      </c>
      <c r="I457" s="263">
        <v>8647567.1300000008</v>
      </c>
    </row>
    <row r="458" spans="1:9" x14ac:dyDescent="0.2">
      <c r="A458" s="153" t="s">
        <v>1585</v>
      </c>
      <c r="C458" s="322">
        <v>0</v>
      </c>
      <c r="D458" s="322">
        <v>1105044.56</v>
      </c>
      <c r="E458" s="322">
        <v>1391273.5</v>
      </c>
      <c r="F458" s="322">
        <v>1241617</v>
      </c>
      <c r="G458" s="322">
        <v>692591.07</v>
      </c>
      <c r="H458" s="322">
        <v>0</v>
      </c>
      <c r="I458" s="263">
        <v>4430526.13</v>
      </c>
    </row>
    <row r="459" spans="1:9" x14ac:dyDescent="0.2">
      <c r="A459" s="153" t="s">
        <v>1586</v>
      </c>
      <c r="C459" s="322">
        <v>0</v>
      </c>
      <c r="D459" s="322">
        <v>1311860.95</v>
      </c>
      <c r="E459" s="322">
        <v>983391.15</v>
      </c>
      <c r="F459" s="322">
        <v>188719.75</v>
      </c>
      <c r="G459" s="322">
        <v>348294.59</v>
      </c>
      <c r="H459" s="322">
        <v>0</v>
      </c>
      <c r="I459" s="263">
        <v>2832266.44</v>
      </c>
    </row>
    <row r="460" spans="1:9" x14ac:dyDescent="0.2">
      <c r="A460" s="153" t="s">
        <v>1587</v>
      </c>
      <c r="C460" s="322">
        <v>0</v>
      </c>
      <c r="D460" s="322">
        <v>1649621.85</v>
      </c>
      <c r="E460" s="322">
        <v>0</v>
      </c>
      <c r="F460" s="322">
        <v>222851.37</v>
      </c>
      <c r="G460" s="322">
        <v>1074925.95</v>
      </c>
      <c r="H460" s="322">
        <v>0</v>
      </c>
      <c r="I460" s="263">
        <v>2947399.17</v>
      </c>
    </row>
    <row r="461" spans="1:9" x14ac:dyDescent="0.2">
      <c r="A461" s="153" t="s">
        <v>1588</v>
      </c>
      <c r="C461" s="323">
        <v>0</v>
      </c>
      <c r="D461" s="323">
        <v>1068379.8899999999</v>
      </c>
      <c r="E461" s="323">
        <v>0</v>
      </c>
      <c r="F461" s="323">
        <v>0</v>
      </c>
      <c r="G461" s="323">
        <v>0</v>
      </c>
      <c r="H461" s="323">
        <v>0</v>
      </c>
      <c r="I461" s="323">
        <v>1068379.8899999999</v>
      </c>
    </row>
    <row r="462" spans="1:9" x14ac:dyDescent="0.2">
      <c r="A462" s="153" t="s">
        <v>94</v>
      </c>
      <c r="C462" s="263">
        <v>11282620.440000001</v>
      </c>
      <c r="D462" s="263">
        <v>12170539.6</v>
      </c>
      <c r="E462" s="263">
        <v>25172987.109999999</v>
      </c>
      <c r="F462" s="263">
        <v>5214228.13</v>
      </c>
      <c r="G462" s="263">
        <v>4686788.91</v>
      </c>
      <c r="H462" s="263">
        <v>0</v>
      </c>
      <c r="I462" s="263">
        <v>58527164.189999998</v>
      </c>
    </row>
    <row r="463" spans="1:9" x14ac:dyDescent="0.2">
      <c r="C463" s="263"/>
      <c r="D463" s="263"/>
      <c r="E463" s="263"/>
      <c r="F463" s="263"/>
      <c r="G463" s="263"/>
      <c r="H463" s="263"/>
      <c r="I463" s="263"/>
    </row>
    <row r="464" spans="1:9" x14ac:dyDescent="0.2">
      <c r="A464" s="155" t="s">
        <v>1570</v>
      </c>
      <c r="C464" s="263"/>
      <c r="D464" s="263"/>
      <c r="E464" s="263"/>
      <c r="F464" s="263"/>
      <c r="G464" s="263"/>
      <c r="H464" s="263"/>
      <c r="I464" s="263"/>
    </row>
    <row r="465" spans="1:9" x14ac:dyDescent="0.2">
      <c r="A465" s="155" t="s">
        <v>1590</v>
      </c>
    </row>
    <row r="466" spans="1:9" s="186" customFormat="1" x14ac:dyDescent="0.2">
      <c r="A466" s="242" t="s">
        <v>1572</v>
      </c>
      <c r="B466" s="153"/>
      <c r="C466" s="313" t="s">
        <v>1573</v>
      </c>
      <c r="D466" s="313" t="s">
        <v>1574</v>
      </c>
      <c r="E466" s="313" t="s">
        <v>1575</v>
      </c>
      <c r="F466" s="313" t="s">
        <v>1576</v>
      </c>
      <c r="G466" s="313" t="s">
        <v>1577</v>
      </c>
      <c r="H466" s="313" t="s">
        <v>92</v>
      </c>
      <c r="I466" s="313" t="s">
        <v>94</v>
      </c>
    </row>
    <row r="467" spans="1:9" x14ac:dyDescent="0.2">
      <c r="A467" s="153" t="s">
        <v>1578</v>
      </c>
      <c r="C467" s="322">
        <v>0</v>
      </c>
      <c r="D467" s="322">
        <v>0</v>
      </c>
      <c r="E467" s="322">
        <v>95335.78</v>
      </c>
      <c r="F467" s="322">
        <v>0</v>
      </c>
      <c r="G467" s="322">
        <v>0</v>
      </c>
      <c r="H467" s="322">
        <v>0</v>
      </c>
      <c r="I467" s="263">
        <v>95335.78</v>
      </c>
    </row>
    <row r="468" spans="1:9" x14ac:dyDescent="0.2">
      <c r="A468" s="153" t="s">
        <v>1579</v>
      </c>
      <c r="C468" s="322">
        <v>0</v>
      </c>
      <c r="D468" s="322">
        <v>170460.02</v>
      </c>
      <c r="E468" s="322">
        <v>287647.5</v>
      </c>
      <c r="F468" s="322">
        <v>96670.29</v>
      </c>
      <c r="G468" s="322">
        <v>0</v>
      </c>
      <c r="H468" s="322">
        <v>0</v>
      </c>
      <c r="I468" s="263">
        <v>554777.81000000006</v>
      </c>
    </row>
    <row r="469" spans="1:9" x14ac:dyDescent="0.2">
      <c r="A469" s="153" t="s">
        <v>1580</v>
      </c>
      <c r="C469" s="322">
        <v>2883603.83</v>
      </c>
      <c r="D469" s="322">
        <v>137198.67000000001</v>
      </c>
      <c r="E469" s="322">
        <v>1554724.97</v>
      </c>
      <c r="F469" s="322">
        <v>0</v>
      </c>
      <c r="G469" s="322">
        <v>0</v>
      </c>
      <c r="H469" s="322">
        <v>0</v>
      </c>
      <c r="I469" s="263">
        <v>4575527.47</v>
      </c>
    </row>
    <row r="470" spans="1:9" x14ac:dyDescent="0.2">
      <c r="A470" s="153" t="s">
        <v>1581</v>
      </c>
      <c r="C470" s="322">
        <v>3261490.36</v>
      </c>
      <c r="D470" s="322">
        <v>1298171.3899999999</v>
      </c>
      <c r="E470" s="322">
        <v>2512082.23</v>
      </c>
      <c r="F470" s="322">
        <v>0</v>
      </c>
      <c r="G470" s="322">
        <v>881686.51</v>
      </c>
      <c r="H470" s="322">
        <v>0</v>
      </c>
      <c r="I470" s="263">
        <v>7953430.4900000002</v>
      </c>
    </row>
    <row r="471" spans="1:9" x14ac:dyDescent="0.2">
      <c r="A471" s="153" t="s">
        <v>1582</v>
      </c>
      <c r="C471" s="322">
        <v>171673.48</v>
      </c>
      <c r="D471" s="322">
        <v>299674.34000000003</v>
      </c>
      <c r="E471" s="322">
        <v>461473.17</v>
      </c>
      <c r="F471" s="322">
        <v>164803.51999999999</v>
      </c>
      <c r="G471" s="322">
        <v>690417.45</v>
      </c>
      <c r="H471" s="322">
        <v>0</v>
      </c>
      <c r="I471" s="263">
        <v>1788041.96</v>
      </c>
    </row>
    <row r="472" spans="1:9" x14ac:dyDescent="0.2">
      <c r="A472" s="153" t="s">
        <v>1583</v>
      </c>
      <c r="C472" s="322">
        <v>0</v>
      </c>
      <c r="D472" s="322">
        <v>0</v>
      </c>
      <c r="E472" s="322">
        <v>218016.46</v>
      </c>
      <c r="F472" s="322">
        <v>772490.54</v>
      </c>
      <c r="G472" s="322">
        <v>336719.13</v>
      </c>
      <c r="H472" s="322">
        <v>0</v>
      </c>
      <c r="I472" s="263">
        <v>1327226.1299999999</v>
      </c>
    </row>
    <row r="473" spans="1:9" x14ac:dyDescent="0.2">
      <c r="A473" s="153" t="s">
        <v>1584</v>
      </c>
      <c r="B473" s="155"/>
      <c r="C473" s="322">
        <v>0</v>
      </c>
      <c r="D473" s="322">
        <v>460599.05</v>
      </c>
      <c r="E473" s="322">
        <v>1335994.67</v>
      </c>
      <c r="F473" s="322">
        <v>212457.75</v>
      </c>
      <c r="G473" s="322">
        <v>218750.26</v>
      </c>
      <c r="H473" s="322">
        <v>0</v>
      </c>
      <c r="I473" s="263">
        <v>2227801.73</v>
      </c>
    </row>
    <row r="474" spans="1:9" x14ac:dyDescent="0.2">
      <c r="A474" s="153" t="s">
        <v>1585</v>
      </c>
      <c r="C474" s="322">
        <v>0</v>
      </c>
      <c r="D474" s="322">
        <v>334671.76</v>
      </c>
      <c r="E474" s="322">
        <v>518503.57</v>
      </c>
      <c r="F474" s="322">
        <v>279469.93</v>
      </c>
      <c r="G474" s="322">
        <v>0</v>
      </c>
      <c r="H474" s="322">
        <v>0</v>
      </c>
      <c r="I474" s="263">
        <v>1132645.26</v>
      </c>
    </row>
    <row r="475" spans="1:9" x14ac:dyDescent="0.2">
      <c r="A475" s="153" t="s">
        <v>1586</v>
      </c>
      <c r="C475" s="322">
        <v>0</v>
      </c>
      <c r="D475" s="322">
        <v>1098512.78</v>
      </c>
      <c r="E475" s="322">
        <v>664504.85</v>
      </c>
      <c r="F475" s="322">
        <v>0</v>
      </c>
      <c r="G475" s="322">
        <v>47698.18</v>
      </c>
      <c r="H475" s="322">
        <v>0</v>
      </c>
      <c r="I475" s="263">
        <v>1810715.8099999998</v>
      </c>
    </row>
    <row r="476" spans="1:9" x14ac:dyDescent="0.2">
      <c r="A476" s="153" t="s">
        <v>1587</v>
      </c>
      <c r="C476" s="322">
        <v>0</v>
      </c>
      <c r="D476" s="322">
        <v>690284.91</v>
      </c>
      <c r="E476" s="322">
        <v>0</v>
      </c>
      <c r="F476" s="322">
        <v>0</v>
      </c>
      <c r="G476" s="322">
        <v>358643.53</v>
      </c>
      <c r="H476" s="322">
        <v>0</v>
      </c>
      <c r="I476" s="263">
        <v>1048928.44</v>
      </c>
    </row>
    <row r="477" spans="1:9" x14ac:dyDescent="0.2">
      <c r="A477" s="153" t="s">
        <v>1588</v>
      </c>
      <c r="C477" s="323">
        <v>0</v>
      </c>
      <c r="D477" s="323">
        <v>0</v>
      </c>
      <c r="E477" s="323">
        <v>0</v>
      </c>
      <c r="F477" s="323">
        <v>0</v>
      </c>
      <c r="G477" s="323">
        <v>0</v>
      </c>
      <c r="H477" s="323">
        <v>0</v>
      </c>
      <c r="I477" s="323">
        <v>0</v>
      </c>
    </row>
    <row r="478" spans="1:9" x14ac:dyDescent="0.2">
      <c r="A478" s="153" t="s">
        <v>94</v>
      </c>
      <c r="C478" s="263">
        <v>6316767.6699999999</v>
      </c>
      <c r="D478" s="263">
        <v>4489572.92</v>
      </c>
      <c r="E478" s="263">
        <v>7648283.2000000002</v>
      </c>
      <c r="F478" s="263">
        <v>1525892.03</v>
      </c>
      <c r="G478" s="263">
        <v>2533915.0599999996</v>
      </c>
      <c r="H478" s="263">
        <v>0</v>
      </c>
      <c r="I478" s="263">
        <v>22514430.879999999</v>
      </c>
    </row>
    <row r="479" spans="1:9" x14ac:dyDescent="0.2">
      <c r="C479" s="322"/>
      <c r="D479" s="322"/>
      <c r="E479" s="322"/>
      <c r="F479" s="322"/>
      <c r="G479" s="322"/>
      <c r="H479" s="322"/>
      <c r="I479" s="322"/>
    </row>
    <row r="480" spans="1:9" x14ac:dyDescent="0.2">
      <c r="A480" s="155" t="s">
        <v>1570</v>
      </c>
    </row>
    <row r="481" spans="1:13" x14ac:dyDescent="0.2">
      <c r="A481" s="155" t="s">
        <v>1591</v>
      </c>
    </row>
    <row r="482" spans="1:13" s="186" customFormat="1" x14ac:dyDescent="0.2">
      <c r="A482" s="242" t="s">
        <v>1572</v>
      </c>
      <c r="B482" s="153"/>
      <c r="C482" s="313" t="s">
        <v>1573</v>
      </c>
      <c r="D482" s="313" t="s">
        <v>1574</v>
      </c>
      <c r="E482" s="313" t="s">
        <v>1575</v>
      </c>
      <c r="F482" s="313" t="s">
        <v>1576</v>
      </c>
      <c r="G482" s="313" t="s">
        <v>1577</v>
      </c>
      <c r="H482" s="313" t="s">
        <v>92</v>
      </c>
      <c r="I482" s="313" t="s">
        <v>94</v>
      </c>
    </row>
    <row r="483" spans="1:13" x14ac:dyDescent="0.2">
      <c r="A483" s="153" t="s">
        <v>1578</v>
      </c>
      <c r="C483" s="322">
        <v>0</v>
      </c>
      <c r="D483" s="322">
        <v>1429.11</v>
      </c>
      <c r="E483" s="322">
        <v>0</v>
      </c>
      <c r="F483" s="322">
        <v>37476.67</v>
      </c>
      <c r="G483" s="322">
        <v>2361.16</v>
      </c>
      <c r="H483" s="322">
        <v>0</v>
      </c>
      <c r="I483" s="263">
        <v>41266.94</v>
      </c>
    </row>
    <row r="484" spans="1:13" x14ac:dyDescent="0.2">
      <c r="A484" s="153" t="s">
        <v>1579</v>
      </c>
      <c r="C484" s="322">
        <v>0</v>
      </c>
      <c r="D484" s="322">
        <v>79595.97</v>
      </c>
      <c r="E484" s="322">
        <v>0</v>
      </c>
      <c r="F484" s="322">
        <v>241577.65</v>
      </c>
      <c r="G484" s="322">
        <v>0</v>
      </c>
      <c r="H484" s="322">
        <v>0</v>
      </c>
      <c r="I484" s="263">
        <v>321173.62</v>
      </c>
    </row>
    <row r="485" spans="1:13" x14ac:dyDescent="0.2">
      <c r="A485" s="153" t="s">
        <v>1580</v>
      </c>
      <c r="C485" s="322">
        <v>0</v>
      </c>
      <c r="D485" s="322">
        <v>336476.11</v>
      </c>
      <c r="E485" s="322">
        <v>858365.21</v>
      </c>
      <c r="F485" s="322">
        <v>211886.53</v>
      </c>
      <c r="G485" s="322">
        <v>48624.54</v>
      </c>
      <c r="H485" s="322">
        <v>0</v>
      </c>
      <c r="I485" s="263">
        <v>1455352.39</v>
      </c>
    </row>
    <row r="486" spans="1:13" x14ac:dyDescent="0.2">
      <c r="A486" s="153" t="s">
        <v>1581</v>
      </c>
      <c r="C486" s="322">
        <v>331211.96000000002</v>
      </c>
      <c r="D486" s="322">
        <v>337137.63</v>
      </c>
      <c r="E486" s="322">
        <v>897678.26</v>
      </c>
      <c r="F486" s="322">
        <v>1994456.72</v>
      </c>
      <c r="G486" s="322">
        <v>360026.57</v>
      </c>
      <c r="H486" s="322">
        <v>0</v>
      </c>
      <c r="I486" s="263">
        <v>3920511.14</v>
      </c>
    </row>
    <row r="487" spans="1:13" x14ac:dyDescent="0.2">
      <c r="A487" s="153" t="s">
        <v>1582</v>
      </c>
      <c r="C487" s="322">
        <v>0</v>
      </c>
      <c r="D487" s="322">
        <v>315152.71999999997</v>
      </c>
      <c r="E487" s="322">
        <v>1034655.8</v>
      </c>
      <c r="F487" s="322">
        <v>62672.78</v>
      </c>
      <c r="G487" s="322">
        <v>86453.77</v>
      </c>
      <c r="H487" s="322">
        <v>0</v>
      </c>
      <c r="I487" s="263">
        <v>1498935.07</v>
      </c>
    </row>
    <row r="488" spans="1:13" x14ac:dyDescent="0.2">
      <c r="A488" s="153" t="s">
        <v>1583</v>
      </c>
      <c r="C488" s="322">
        <v>0</v>
      </c>
      <c r="D488" s="322">
        <v>0</v>
      </c>
      <c r="E488" s="322">
        <v>0</v>
      </c>
      <c r="F488" s="322">
        <v>452463.09</v>
      </c>
      <c r="G488" s="322">
        <v>187644.02</v>
      </c>
      <c r="H488" s="322">
        <v>0</v>
      </c>
      <c r="I488" s="263">
        <v>640107.11</v>
      </c>
    </row>
    <row r="489" spans="1:13" x14ac:dyDescent="0.2">
      <c r="A489" s="153" t="s">
        <v>1584</v>
      </c>
      <c r="B489" s="155"/>
      <c r="C489" s="322">
        <v>0</v>
      </c>
      <c r="D489" s="322">
        <v>0</v>
      </c>
      <c r="E489" s="322">
        <v>321011.23</v>
      </c>
      <c r="F489" s="322">
        <v>997468.38</v>
      </c>
      <c r="G489" s="322">
        <v>118239.32</v>
      </c>
      <c r="H489" s="322">
        <v>0</v>
      </c>
      <c r="I489" s="263">
        <v>1436718.93</v>
      </c>
    </row>
    <row r="490" spans="1:13" x14ac:dyDescent="0.2">
      <c r="A490" s="153" t="s">
        <v>1585</v>
      </c>
      <c r="C490" s="322">
        <v>0</v>
      </c>
      <c r="D490" s="322">
        <v>768063.29</v>
      </c>
      <c r="E490" s="322">
        <v>1411364.2</v>
      </c>
      <c r="F490" s="322">
        <v>533620.18000000005</v>
      </c>
      <c r="G490" s="322">
        <v>156862.76</v>
      </c>
      <c r="H490" s="322">
        <v>0</v>
      </c>
      <c r="I490" s="263">
        <v>2869910.4300000006</v>
      </c>
    </row>
    <row r="491" spans="1:13" x14ac:dyDescent="0.2">
      <c r="A491" s="153" t="s">
        <v>1586</v>
      </c>
      <c r="C491" s="322">
        <v>0</v>
      </c>
      <c r="D491" s="322">
        <v>339039.56</v>
      </c>
      <c r="E491" s="322">
        <v>0</v>
      </c>
      <c r="F491" s="322">
        <v>0</v>
      </c>
      <c r="G491" s="322">
        <v>428824.21</v>
      </c>
      <c r="H491" s="322">
        <v>0</v>
      </c>
      <c r="I491" s="263">
        <v>767863.77</v>
      </c>
    </row>
    <row r="492" spans="1:13" x14ac:dyDescent="0.2">
      <c r="A492" s="153" t="s">
        <v>1587</v>
      </c>
      <c r="C492" s="322">
        <v>0</v>
      </c>
      <c r="D492" s="322">
        <v>1180680.8400000001</v>
      </c>
      <c r="E492" s="322">
        <v>0</v>
      </c>
      <c r="F492" s="322">
        <v>0</v>
      </c>
      <c r="G492" s="322">
        <v>80145.16</v>
      </c>
      <c r="H492" s="322">
        <v>0</v>
      </c>
      <c r="I492" s="263">
        <v>1260826</v>
      </c>
    </row>
    <row r="493" spans="1:13" x14ac:dyDescent="0.2">
      <c r="A493" s="153" t="s">
        <v>1588</v>
      </c>
      <c r="C493" s="323">
        <v>0</v>
      </c>
      <c r="D493" s="323">
        <v>775377.41</v>
      </c>
      <c r="E493" s="323">
        <v>0</v>
      </c>
      <c r="F493" s="323">
        <v>0</v>
      </c>
      <c r="G493" s="323">
        <v>0</v>
      </c>
      <c r="H493" s="323">
        <v>0</v>
      </c>
      <c r="I493" s="323">
        <v>775377.41</v>
      </c>
    </row>
    <row r="494" spans="1:13" x14ac:dyDescent="0.2">
      <c r="A494" s="153" t="s">
        <v>94</v>
      </c>
      <c r="C494" s="263">
        <v>331211.96000000002</v>
      </c>
      <c r="D494" s="263">
        <v>4132952.6400000006</v>
      </c>
      <c r="E494" s="263">
        <v>4523074.7</v>
      </c>
      <c r="F494" s="263">
        <v>4531621.9999999991</v>
      </c>
      <c r="G494" s="263">
        <v>1469181.51</v>
      </c>
      <c r="H494" s="263">
        <v>0</v>
      </c>
      <c r="I494" s="263">
        <v>14988042.810000001</v>
      </c>
      <c r="M494" s="269"/>
    </row>
    <row r="495" spans="1:13" ht="13.5" thickBot="1" x14ac:dyDescent="0.25">
      <c r="A495" s="155" t="s">
        <v>94</v>
      </c>
      <c r="C495" s="318">
        <v>5498159545.4899979</v>
      </c>
      <c r="D495" s="318">
        <v>4822988830.4599981</v>
      </c>
      <c r="E495" s="318">
        <v>19374055978.12001</v>
      </c>
      <c r="F495" s="318">
        <v>2261138074.7999997</v>
      </c>
      <c r="G495" s="318">
        <v>1585535623.3899999</v>
      </c>
      <c r="H495" s="318">
        <v>0</v>
      </c>
      <c r="I495" s="318">
        <v>33541878052.260002</v>
      </c>
    </row>
    <row r="496" spans="1:13" ht="9" customHeight="1" thickTop="1" x14ac:dyDescent="0.2">
      <c r="C496" s="324"/>
      <c r="D496" s="324"/>
      <c r="E496" s="324"/>
      <c r="F496" s="324"/>
      <c r="G496" s="324"/>
      <c r="H496" s="324"/>
      <c r="I496" s="324"/>
    </row>
    <row r="497" spans="1:10" ht="7.5" customHeight="1" x14ac:dyDescent="0.2"/>
    <row r="498" spans="1:10" x14ac:dyDescent="0.2">
      <c r="A498" s="306" t="s">
        <v>1592</v>
      </c>
      <c r="B498" s="306"/>
      <c r="C498" s="306"/>
      <c r="D498" s="306"/>
      <c r="E498" s="306"/>
      <c r="F498" s="306"/>
      <c r="G498" s="306"/>
      <c r="H498" s="306"/>
      <c r="I498" s="306"/>
    </row>
    <row r="499" spans="1:10" x14ac:dyDescent="0.2">
      <c r="A499" s="153" t="s">
        <v>1569</v>
      </c>
    </row>
    <row r="500" spans="1:10" ht="9" customHeight="1" x14ac:dyDescent="0.2"/>
    <row r="501" spans="1:10" x14ac:dyDescent="0.2">
      <c r="A501" s="242" t="s">
        <v>1572</v>
      </c>
      <c r="B501" s="313" t="s">
        <v>1593</v>
      </c>
      <c r="C501" s="313" t="s">
        <v>1594</v>
      </c>
      <c r="D501" s="313" t="s">
        <v>1595</v>
      </c>
      <c r="E501" s="313" t="s">
        <v>1596</v>
      </c>
      <c r="F501" s="313" t="s">
        <v>1597</v>
      </c>
      <c r="G501" s="313" t="s">
        <v>1598</v>
      </c>
      <c r="H501" s="313" t="s">
        <v>1502</v>
      </c>
      <c r="I501" s="313" t="s">
        <v>94</v>
      </c>
    </row>
    <row r="502" spans="1:10" x14ac:dyDescent="0.2">
      <c r="A502" s="153" t="s">
        <v>1578</v>
      </c>
      <c r="B502" s="325">
        <v>7884285.8200000003</v>
      </c>
      <c r="C502" s="325">
        <v>27886142</v>
      </c>
      <c r="D502" s="325">
        <v>88647921.930000007</v>
      </c>
      <c r="E502" s="325">
        <v>238477701.43000001</v>
      </c>
      <c r="F502" s="325">
        <v>475971786.48000002</v>
      </c>
      <c r="G502" s="325">
        <v>230886368.36000001</v>
      </c>
      <c r="H502" s="325">
        <v>0</v>
      </c>
      <c r="I502" s="325">
        <v>1069754206.0200001</v>
      </c>
      <c r="J502" s="263"/>
    </row>
    <row r="503" spans="1:10" x14ac:dyDescent="0.2">
      <c r="A503" s="153" t="s">
        <v>1579</v>
      </c>
      <c r="B503" s="325">
        <v>22092527.040000003</v>
      </c>
      <c r="C503" s="325">
        <v>94451865.920000106</v>
      </c>
      <c r="D503" s="325">
        <v>213278648.24000001</v>
      </c>
      <c r="E503" s="325">
        <v>567441240.30999804</v>
      </c>
      <c r="F503" s="325">
        <v>892543156.90999997</v>
      </c>
      <c r="G503" s="325">
        <v>365073422.54000002</v>
      </c>
      <c r="H503" s="325">
        <v>0</v>
      </c>
      <c r="I503" s="325">
        <v>2154880860.9599981</v>
      </c>
      <c r="J503" s="263"/>
    </row>
    <row r="504" spans="1:10" x14ac:dyDescent="0.2">
      <c r="A504" s="153" t="s">
        <v>1580</v>
      </c>
      <c r="B504" s="325">
        <v>54367707.009999998</v>
      </c>
      <c r="C504" s="325">
        <v>229438466.50999999</v>
      </c>
      <c r="D504" s="325">
        <v>597321283.88000095</v>
      </c>
      <c r="E504" s="325">
        <v>1304011330.21</v>
      </c>
      <c r="F504" s="325">
        <v>1780876003.1899998</v>
      </c>
      <c r="G504" s="325">
        <v>602507893.92999995</v>
      </c>
      <c r="H504" s="325">
        <v>0</v>
      </c>
      <c r="I504" s="325">
        <v>4568522684.7300014</v>
      </c>
      <c r="J504" s="263"/>
    </row>
    <row r="505" spans="1:10" x14ac:dyDescent="0.2">
      <c r="A505" s="153" t="s">
        <v>1581</v>
      </c>
      <c r="B505" s="325">
        <v>90519685.480000004</v>
      </c>
      <c r="C505" s="325">
        <v>401120433.66000098</v>
      </c>
      <c r="D505" s="325">
        <v>954630824.39999998</v>
      </c>
      <c r="E505" s="325">
        <v>2108877104.48</v>
      </c>
      <c r="F505" s="325">
        <v>2711912247.7199898</v>
      </c>
      <c r="G505" s="325">
        <v>862554296.37</v>
      </c>
      <c r="H505" s="325">
        <v>0</v>
      </c>
      <c r="I505" s="325">
        <v>7129614592.1099901</v>
      </c>
      <c r="J505" s="263"/>
    </row>
    <row r="506" spans="1:10" x14ac:dyDescent="0.2">
      <c r="A506" s="153" t="s">
        <v>1582</v>
      </c>
      <c r="B506" s="325">
        <v>35788272.960000001</v>
      </c>
      <c r="C506" s="325">
        <v>191819782.03</v>
      </c>
      <c r="D506" s="325">
        <v>445804055.85000098</v>
      </c>
      <c r="E506" s="325">
        <v>1062733922.28</v>
      </c>
      <c r="F506" s="325">
        <v>1235231604.8599999</v>
      </c>
      <c r="G506" s="325">
        <v>372325923.52999902</v>
      </c>
      <c r="H506" s="325">
        <v>0</v>
      </c>
      <c r="I506" s="325">
        <v>3343703561.5099993</v>
      </c>
      <c r="J506" s="263"/>
    </row>
    <row r="507" spans="1:10" x14ac:dyDescent="0.2">
      <c r="A507" s="153" t="s">
        <v>1583</v>
      </c>
      <c r="B507" s="325">
        <v>32845322.690000001</v>
      </c>
      <c r="C507" s="325">
        <v>168672769.36000001</v>
      </c>
      <c r="D507" s="325">
        <v>439836476.739999</v>
      </c>
      <c r="E507" s="325">
        <v>1057282541.4</v>
      </c>
      <c r="F507" s="325">
        <v>1194209501.3599999</v>
      </c>
      <c r="G507" s="325">
        <v>349049558.91000003</v>
      </c>
      <c r="H507" s="325">
        <v>0</v>
      </c>
      <c r="I507" s="325">
        <v>3241896170.4599991</v>
      </c>
      <c r="J507" s="263"/>
    </row>
    <row r="508" spans="1:10" x14ac:dyDescent="0.2">
      <c r="A508" s="153" t="s">
        <v>1584</v>
      </c>
      <c r="B508" s="325">
        <v>34464822.060000002</v>
      </c>
      <c r="C508" s="325">
        <v>162685868.81999999</v>
      </c>
      <c r="D508" s="325">
        <v>393545169</v>
      </c>
      <c r="E508" s="325">
        <v>1134786565.9100001</v>
      </c>
      <c r="F508" s="325">
        <v>1286105328.77</v>
      </c>
      <c r="G508" s="325">
        <v>343154686.76999998</v>
      </c>
      <c r="H508" s="325">
        <v>0</v>
      </c>
      <c r="I508" s="325">
        <v>3354742441.3299999</v>
      </c>
      <c r="J508" s="263"/>
    </row>
    <row r="509" spans="1:10" x14ac:dyDescent="0.2">
      <c r="A509" s="153" t="s">
        <v>1585</v>
      </c>
      <c r="B509" s="325">
        <v>19580205.059999999</v>
      </c>
      <c r="C509" s="325">
        <v>115755888.70999999</v>
      </c>
      <c r="D509" s="325">
        <v>327588983.10000002</v>
      </c>
      <c r="E509" s="325">
        <v>1128426532.71</v>
      </c>
      <c r="F509" s="325">
        <v>1209363673.1500001</v>
      </c>
      <c r="G509" s="325">
        <v>330525535.65000099</v>
      </c>
      <c r="H509" s="325">
        <v>0</v>
      </c>
      <c r="I509" s="325">
        <v>3131240818.3800011</v>
      </c>
      <c r="J509" s="263"/>
    </row>
    <row r="510" spans="1:10" x14ac:dyDescent="0.2">
      <c r="A510" s="153" t="s">
        <v>1586</v>
      </c>
      <c r="B510" s="325">
        <v>10644683.75</v>
      </c>
      <c r="C510" s="325">
        <v>61843414.240000002</v>
      </c>
      <c r="D510" s="325">
        <v>165005003.00999999</v>
      </c>
      <c r="E510" s="325">
        <v>1121299443.4100001</v>
      </c>
      <c r="F510" s="325">
        <v>1214698871.5699999</v>
      </c>
      <c r="G510" s="325">
        <v>281771536.05000001</v>
      </c>
      <c r="H510" s="325">
        <v>0</v>
      </c>
      <c r="I510" s="325">
        <v>2855262952.0300002</v>
      </c>
      <c r="J510" s="263"/>
    </row>
    <row r="511" spans="1:10" x14ac:dyDescent="0.2">
      <c r="A511" s="153" t="s">
        <v>1587</v>
      </c>
      <c r="B511" s="325">
        <v>8115664.2600000007</v>
      </c>
      <c r="C511" s="325">
        <v>49465826.579999998</v>
      </c>
      <c r="D511" s="325">
        <v>138414431.03999999</v>
      </c>
      <c r="E511" s="325">
        <v>1023705373.88</v>
      </c>
      <c r="F511" s="325">
        <v>1026116093.47</v>
      </c>
      <c r="G511" s="325">
        <v>255550104.19</v>
      </c>
      <c r="H511" s="325">
        <v>0</v>
      </c>
      <c r="I511" s="325">
        <v>2501367493.4200001</v>
      </c>
      <c r="J511" s="263"/>
    </row>
    <row r="512" spans="1:10" x14ac:dyDescent="0.2">
      <c r="A512" s="153" t="s">
        <v>1588</v>
      </c>
      <c r="B512" s="325">
        <v>709030.74</v>
      </c>
      <c r="C512" s="325">
        <v>5972289.4199999999</v>
      </c>
      <c r="D512" s="325">
        <v>24472912.359999999</v>
      </c>
      <c r="E512" s="325">
        <v>76516483.810000002</v>
      </c>
      <c r="F512" s="325">
        <v>66884301.25</v>
      </c>
      <c r="G512" s="325">
        <v>16337253.73</v>
      </c>
      <c r="H512" s="325">
        <v>0</v>
      </c>
      <c r="I512" s="325">
        <v>190892271.30999997</v>
      </c>
      <c r="J512" s="263"/>
    </row>
    <row r="513" spans="1:9" ht="13.5" thickBot="1" x14ac:dyDescent="0.25">
      <c r="A513" s="155" t="s">
        <v>94</v>
      </c>
      <c r="B513" s="318">
        <v>317012206.87000006</v>
      </c>
      <c r="C513" s="318">
        <v>1509112747.250001</v>
      </c>
      <c r="D513" s="318">
        <v>3788545709.5500007</v>
      </c>
      <c r="E513" s="318">
        <v>10823558239.829996</v>
      </c>
      <c r="F513" s="318">
        <v>13093912568.729988</v>
      </c>
      <c r="G513" s="318">
        <v>4009736580.0299997</v>
      </c>
      <c r="H513" s="318">
        <v>0</v>
      </c>
      <c r="I513" s="318">
        <v>33541878052.259991</v>
      </c>
    </row>
    <row r="514" spans="1:9" ht="13.5" thickTop="1" x14ac:dyDescent="0.2">
      <c r="B514" s="326"/>
      <c r="C514" s="326"/>
      <c r="D514" s="326"/>
      <c r="E514" s="326"/>
      <c r="F514" s="326"/>
      <c r="G514" s="326"/>
      <c r="H514" s="326"/>
    </row>
    <row r="515" spans="1:9" x14ac:dyDescent="0.2">
      <c r="A515" s="248" t="s">
        <v>1599</v>
      </c>
      <c r="B515" s="302"/>
      <c r="C515" s="302"/>
      <c r="D515" s="302"/>
      <c r="E515" s="302"/>
      <c r="F515" s="302"/>
      <c r="G515" s="302"/>
      <c r="H515" s="302"/>
      <c r="I515" s="302"/>
    </row>
    <row r="516" spans="1:9" ht="9" customHeight="1" x14ac:dyDescent="0.2">
      <c r="A516" s="155"/>
      <c r="C516" s="303"/>
      <c r="D516" s="304"/>
      <c r="E516" s="303"/>
      <c r="F516" s="304"/>
      <c r="G516" s="305"/>
    </row>
    <row r="517" spans="1:9" x14ac:dyDescent="0.2">
      <c r="A517" s="153" t="s">
        <v>1600</v>
      </c>
      <c r="C517" s="194" t="s">
        <v>1502</v>
      </c>
    </row>
    <row r="518" spans="1:9" x14ac:dyDescent="0.2">
      <c r="A518" s="153" t="s">
        <v>1601</v>
      </c>
      <c r="C518" s="194" t="s">
        <v>1502</v>
      </c>
    </row>
    <row r="519" spans="1:9" x14ac:dyDescent="0.2">
      <c r="A519" s="153" t="s">
        <v>1373</v>
      </c>
      <c r="C519" s="194" t="s">
        <v>1502</v>
      </c>
    </row>
    <row r="520" spans="1:9" ht="8.25" customHeight="1" x14ac:dyDescent="0.2"/>
    <row r="521" spans="1:9" ht="67.5" customHeight="1" x14ac:dyDescent="0.2">
      <c r="A521" s="343" t="s">
        <v>1602</v>
      </c>
      <c r="B521" s="343"/>
      <c r="C521" s="343"/>
      <c r="D521" s="343"/>
      <c r="E521" s="343"/>
      <c r="F521" s="343"/>
      <c r="G521" s="343"/>
      <c r="H521" s="343"/>
      <c r="I521" s="343"/>
    </row>
    <row r="522" spans="1:9" ht="63.75" customHeight="1" x14ac:dyDescent="0.2">
      <c r="A522" s="343" t="s">
        <v>1603</v>
      </c>
      <c r="B522" s="343"/>
      <c r="C522" s="343"/>
      <c r="D522" s="343"/>
      <c r="E522" s="343"/>
      <c r="F522" s="343"/>
      <c r="G522" s="343"/>
      <c r="H522" s="343"/>
      <c r="I522" s="343"/>
    </row>
    <row r="523" spans="1:9" ht="88.5" customHeight="1" x14ac:dyDescent="0.2">
      <c r="A523" s="343" t="s">
        <v>1604</v>
      </c>
      <c r="B523" s="343"/>
      <c r="C523" s="343"/>
      <c r="D523" s="343"/>
      <c r="E523" s="343"/>
      <c r="F523" s="343"/>
      <c r="G523" s="343"/>
      <c r="H523" s="343"/>
      <c r="I523" s="343"/>
    </row>
    <row r="524" spans="1:9" ht="9" customHeight="1" x14ac:dyDescent="0.2"/>
  </sheetData>
  <mergeCells count="11">
    <mergeCell ref="A12:I12"/>
    <mergeCell ref="A6:I6"/>
    <mergeCell ref="A7:I7"/>
    <mergeCell ref="A8:I8"/>
    <mergeCell ref="A10:I10"/>
    <mergeCell ref="A11:I11"/>
    <mergeCell ref="A13:I13"/>
    <mergeCell ref="A14:I14"/>
    <mergeCell ref="A521:I521"/>
    <mergeCell ref="A522:I522"/>
    <mergeCell ref="A523:I523"/>
  </mergeCells>
  <conditionalFormatting sqref="G144 G148 G154 G158 G162 G103 G108 G117 G123 G129 G134 G138">
    <cfRule type="cellIs" dxfId="0" priority="1" stopIfTrue="1" operator="equal">
      <formula>"Fail"</formula>
    </cfRule>
  </conditionalFormatting>
  <pageMargins left="0.7" right="0.7" top="0.75" bottom="0.75" header="0.3" footer="0.3"/>
  <pageSetup paperSize="9" scale="46" orientation="portrait" r:id="rId1"/>
  <headerFooter>
    <oddFooter>&amp;L&amp;"Arial,Regular"&amp;8CIBC Legislative Covered Bond Programme&amp;C&amp;"Arial,Regular"&amp;8Monthly Investor Report - August 30, 2019&amp;R&amp;"Arial,Regular"&amp;8Page &amp;P of &amp;N</oddFooter>
  </headerFooter>
  <rowBreaks count="4" manualBreakCount="4">
    <brk id="97" max="8" man="1"/>
    <brk id="222" max="8" man="1"/>
    <brk id="332" max="8" man="1"/>
    <brk id="426" max="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4"/>
  </cols>
  <sheetData>
    <row r="1" spans="1:13" ht="45" customHeight="1" x14ac:dyDescent="0.25">
      <c r="A1" s="352" t="s">
        <v>1225</v>
      </c>
      <c r="B1" s="352"/>
    </row>
    <row r="2" spans="1:13" ht="31.5" x14ac:dyDescent="0.25">
      <c r="A2" s="141" t="s">
        <v>1224</v>
      </c>
      <c r="B2" s="141"/>
      <c r="C2" s="23"/>
      <c r="D2" s="23"/>
      <c r="E2" s="23"/>
      <c r="F2" s="152" t="s">
        <v>1256</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21</v>
      </c>
      <c r="C4" s="28" t="s">
        <v>1259</v>
      </c>
      <c r="D4" s="26"/>
      <c r="E4" s="26"/>
      <c r="F4" s="23"/>
      <c r="G4" s="23"/>
      <c r="H4" s="23"/>
      <c r="I4" s="36" t="s">
        <v>1217</v>
      </c>
      <c r="J4" s="76" t="s">
        <v>921</v>
      </c>
      <c r="L4" s="23"/>
      <c r="M4" s="23"/>
    </row>
    <row r="5" spans="1:13" ht="15.75" thickBot="1" x14ac:dyDescent="0.3">
      <c r="H5" s="23"/>
      <c r="I5" s="94" t="s">
        <v>923</v>
      </c>
      <c r="J5" s="25" t="s">
        <v>924</v>
      </c>
      <c r="L5" s="23"/>
      <c r="M5" s="23"/>
    </row>
    <row r="6" spans="1:13" ht="18.75" x14ac:dyDescent="0.25">
      <c r="A6" s="29"/>
      <c r="B6" s="30" t="s">
        <v>1125</v>
      </c>
      <c r="C6" s="29"/>
      <c r="E6" s="31"/>
      <c r="F6" s="31"/>
      <c r="G6" s="31"/>
      <c r="H6" s="23"/>
      <c r="I6" s="94" t="s">
        <v>926</v>
      </c>
      <c r="J6" s="25" t="s">
        <v>927</v>
      </c>
      <c r="L6" s="23"/>
      <c r="M6" s="23"/>
    </row>
    <row r="7" spans="1:13" x14ac:dyDescent="0.25">
      <c r="B7" s="33" t="s">
        <v>1223</v>
      </c>
      <c r="H7" s="23"/>
      <c r="I7" s="94" t="s">
        <v>929</v>
      </c>
      <c r="J7" s="25" t="s">
        <v>930</v>
      </c>
      <c r="L7" s="23"/>
      <c r="M7" s="23"/>
    </row>
    <row r="8" spans="1:13" x14ac:dyDescent="0.25">
      <c r="B8" s="33" t="s">
        <v>1138</v>
      </c>
      <c r="H8" s="23"/>
      <c r="I8" s="94" t="s">
        <v>1215</v>
      </c>
      <c r="J8" s="25" t="s">
        <v>1216</v>
      </c>
      <c r="L8" s="23"/>
      <c r="M8" s="23"/>
    </row>
    <row r="9" spans="1:13" ht="15.75" thickBot="1" x14ac:dyDescent="0.3">
      <c r="B9" s="34" t="s">
        <v>1160</v>
      </c>
      <c r="H9" s="23"/>
      <c r="L9" s="23"/>
      <c r="M9" s="23"/>
    </row>
    <row r="10" spans="1:13" x14ac:dyDescent="0.25">
      <c r="B10" s="35"/>
      <c r="H10" s="23"/>
      <c r="I10" s="95" t="s">
        <v>1219</v>
      </c>
      <c r="L10" s="23"/>
      <c r="M10" s="23"/>
    </row>
    <row r="11" spans="1:13" x14ac:dyDescent="0.25">
      <c r="B11" s="35"/>
      <c r="H11" s="23"/>
      <c r="I11" s="95" t="s">
        <v>1221</v>
      </c>
      <c r="L11" s="23"/>
      <c r="M11" s="23"/>
    </row>
    <row r="12" spans="1:13" ht="37.5" x14ac:dyDescent="0.25">
      <c r="A12" s="36" t="s">
        <v>30</v>
      </c>
      <c r="B12" s="36" t="s">
        <v>1206</v>
      </c>
      <c r="C12" s="37"/>
      <c r="D12" s="37"/>
      <c r="E12" s="37"/>
      <c r="F12" s="37"/>
      <c r="G12" s="37"/>
      <c r="H12" s="23"/>
      <c r="L12" s="23"/>
      <c r="M12" s="23"/>
    </row>
    <row r="13" spans="1:13" ht="15" customHeight="1" x14ac:dyDescent="0.25">
      <c r="A13" s="44"/>
      <c r="B13" s="45" t="s">
        <v>1137</v>
      </c>
      <c r="C13" s="44" t="s">
        <v>1205</v>
      </c>
      <c r="D13" s="44" t="s">
        <v>1218</v>
      </c>
      <c r="E13" s="46"/>
      <c r="F13" s="47"/>
      <c r="G13" s="47"/>
      <c r="H13" s="23"/>
      <c r="L13" s="23"/>
      <c r="M13" s="23"/>
    </row>
    <row r="14" spans="1:13" x14ac:dyDescent="0.25">
      <c r="A14" s="25" t="s">
        <v>1126</v>
      </c>
      <c r="B14" s="42" t="s">
        <v>1115</v>
      </c>
      <c r="C14" s="102" t="s">
        <v>1648</v>
      </c>
      <c r="D14" s="102" t="s">
        <v>930</v>
      </c>
      <c r="E14" s="31"/>
      <c r="F14" s="31"/>
      <c r="G14" s="31"/>
      <c r="H14" s="23"/>
      <c r="L14" s="23"/>
      <c r="M14" s="23"/>
    </row>
    <row r="15" spans="1:13" x14ac:dyDescent="0.25">
      <c r="A15" s="25" t="s">
        <v>1127</v>
      </c>
      <c r="B15" s="42" t="s">
        <v>414</v>
      </c>
      <c r="C15" s="25" t="s">
        <v>1319</v>
      </c>
      <c r="D15" s="25" t="s">
        <v>1649</v>
      </c>
      <c r="E15" s="31"/>
      <c r="F15" s="31"/>
      <c r="G15" s="31"/>
      <c r="H15" s="23"/>
      <c r="L15" s="23"/>
      <c r="M15" s="23"/>
    </row>
    <row r="16" spans="1:13" x14ac:dyDescent="0.25">
      <c r="A16" s="25" t="s">
        <v>1128</v>
      </c>
      <c r="B16" s="42" t="s">
        <v>1116</v>
      </c>
      <c r="C16" s="25" t="s">
        <v>1648</v>
      </c>
      <c r="D16" s="25" t="s">
        <v>930</v>
      </c>
      <c r="E16" s="31"/>
      <c r="F16" s="31"/>
      <c r="G16" s="31"/>
      <c r="H16" s="23"/>
      <c r="L16" s="23"/>
      <c r="M16" s="23"/>
    </row>
    <row r="17" spans="1:13" x14ac:dyDescent="0.25">
      <c r="A17" s="25" t="s">
        <v>1129</v>
      </c>
      <c r="B17" s="42" t="s">
        <v>1117</v>
      </c>
      <c r="C17" s="25" t="s">
        <v>1648</v>
      </c>
      <c r="D17" s="25" t="s">
        <v>930</v>
      </c>
      <c r="E17" s="31"/>
      <c r="F17" s="31"/>
      <c r="G17" s="31"/>
      <c r="H17" s="23"/>
      <c r="L17" s="23"/>
      <c r="M17" s="23"/>
    </row>
    <row r="18" spans="1:13" x14ac:dyDescent="0.25">
      <c r="A18" s="25" t="s">
        <v>1130</v>
      </c>
      <c r="B18" s="42" t="s">
        <v>1118</v>
      </c>
      <c r="C18" s="25" t="s">
        <v>1319</v>
      </c>
      <c r="D18" s="25" t="s">
        <v>1649</v>
      </c>
      <c r="E18" s="31"/>
      <c r="F18" s="31"/>
      <c r="G18" s="31"/>
      <c r="H18" s="23"/>
      <c r="L18" s="23"/>
      <c r="M18" s="23"/>
    </row>
    <row r="19" spans="1:13" x14ac:dyDescent="0.25">
      <c r="A19" s="25" t="s">
        <v>1131</v>
      </c>
      <c r="B19" s="42" t="s">
        <v>1119</v>
      </c>
      <c r="C19" s="25" t="s">
        <v>1648</v>
      </c>
      <c r="D19" s="25" t="s">
        <v>930</v>
      </c>
      <c r="E19" s="31"/>
      <c r="F19" s="31"/>
      <c r="G19" s="31"/>
      <c r="H19" s="23"/>
      <c r="L19" s="23"/>
      <c r="M19" s="23"/>
    </row>
    <row r="20" spans="1:13" x14ac:dyDescent="0.25">
      <c r="A20" s="25" t="s">
        <v>1132</v>
      </c>
      <c r="B20" s="42" t="s">
        <v>1120</v>
      </c>
      <c r="C20" s="25" t="s">
        <v>1319</v>
      </c>
      <c r="D20" s="25" t="s">
        <v>1649</v>
      </c>
      <c r="E20" s="31"/>
      <c r="F20" s="31"/>
      <c r="G20" s="31"/>
      <c r="H20" s="23"/>
      <c r="L20" s="23"/>
      <c r="M20" s="23"/>
    </row>
    <row r="21" spans="1:13" x14ac:dyDescent="0.25">
      <c r="A21" s="25" t="s">
        <v>1133</v>
      </c>
      <c r="B21" s="42" t="s">
        <v>1121</v>
      </c>
      <c r="C21" s="25" t="s">
        <v>1650</v>
      </c>
      <c r="D21" s="25" t="s">
        <v>1651</v>
      </c>
      <c r="E21" s="31"/>
      <c r="F21" s="31"/>
      <c r="G21" s="31"/>
      <c r="H21" s="23"/>
      <c r="L21" s="23"/>
      <c r="M21" s="23"/>
    </row>
    <row r="22" spans="1:13" x14ac:dyDescent="0.25">
      <c r="A22" s="25" t="s">
        <v>1134</v>
      </c>
      <c r="B22" s="42" t="s">
        <v>1122</v>
      </c>
      <c r="C22" s="25" t="s">
        <v>1648</v>
      </c>
      <c r="D22" s="25" t="s">
        <v>930</v>
      </c>
      <c r="E22" s="31"/>
      <c r="F22" s="31"/>
      <c r="G22" s="31"/>
      <c r="H22" s="23"/>
      <c r="L22" s="23"/>
      <c r="M22" s="23"/>
    </row>
    <row r="23" spans="1:13" x14ac:dyDescent="0.25">
      <c r="A23" s="25" t="s">
        <v>1135</v>
      </c>
      <c r="B23" s="42" t="s">
        <v>1201</v>
      </c>
      <c r="C23" s="25" t="s">
        <v>1325</v>
      </c>
      <c r="D23" s="25" t="s">
        <v>1652</v>
      </c>
      <c r="E23" s="31"/>
      <c r="F23" s="31"/>
      <c r="G23" s="31"/>
      <c r="H23" s="23"/>
      <c r="L23" s="23"/>
      <c r="M23" s="23"/>
    </row>
    <row r="24" spans="1:13" x14ac:dyDescent="0.25">
      <c r="A24" s="25" t="s">
        <v>1203</v>
      </c>
      <c r="B24" s="42" t="s">
        <v>1202</v>
      </c>
      <c r="C24" s="25" t="s">
        <v>1329</v>
      </c>
      <c r="D24" s="25" t="s">
        <v>1653</v>
      </c>
      <c r="E24" s="31"/>
      <c r="F24" s="31"/>
      <c r="G24" s="31"/>
      <c r="H24" s="23"/>
      <c r="L24" s="23"/>
      <c r="M24" s="23"/>
    </row>
    <row r="25" spans="1:13" outlineLevel="1" x14ac:dyDescent="0.25">
      <c r="A25" s="25" t="s">
        <v>1136</v>
      </c>
      <c r="B25" s="40"/>
      <c r="E25" s="31"/>
      <c r="F25" s="31"/>
      <c r="G25" s="31"/>
      <c r="H25" s="23"/>
      <c r="L25" s="23"/>
      <c r="M25" s="23"/>
    </row>
    <row r="26" spans="1:13" outlineLevel="1" x14ac:dyDescent="0.25">
      <c r="A26" s="25" t="s">
        <v>1139</v>
      </c>
      <c r="B26" s="40"/>
      <c r="E26" s="31"/>
      <c r="F26" s="31"/>
      <c r="G26" s="31"/>
      <c r="H26" s="23"/>
      <c r="L26" s="23"/>
      <c r="M26" s="23"/>
    </row>
    <row r="27" spans="1:13" outlineLevel="1" x14ac:dyDescent="0.25">
      <c r="A27" s="25" t="s">
        <v>1140</v>
      </c>
      <c r="B27" s="40"/>
      <c r="E27" s="31"/>
      <c r="F27" s="31"/>
      <c r="G27" s="31"/>
      <c r="H27" s="23"/>
      <c r="L27" s="23"/>
      <c r="M27" s="23"/>
    </row>
    <row r="28" spans="1:13" outlineLevel="1" x14ac:dyDescent="0.25">
      <c r="A28" s="25" t="s">
        <v>1141</v>
      </c>
      <c r="B28" s="40"/>
      <c r="E28" s="31"/>
      <c r="F28" s="31"/>
      <c r="G28" s="31"/>
      <c r="H28" s="23"/>
      <c r="L28" s="23"/>
      <c r="M28" s="23"/>
    </row>
    <row r="29" spans="1:13" outlineLevel="1" x14ac:dyDescent="0.25">
      <c r="A29" s="25" t="s">
        <v>1142</v>
      </c>
      <c r="B29" s="40"/>
      <c r="E29" s="31"/>
      <c r="F29" s="31"/>
      <c r="G29" s="31"/>
      <c r="H29" s="23"/>
      <c r="L29" s="23"/>
      <c r="M29" s="23"/>
    </row>
    <row r="30" spans="1:13" outlineLevel="1" x14ac:dyDescent="0.25">
      <c r="A30" s="25" t="s">
        <v>1143</v>
      </c>
      <c r="B30" s="40"/>
      <c r="E30" s="31"/>
      <c r="F30" s="31"/>
      <c r="G30" s="31"/>
      <c r="H30" s="23"/>
      <c r="L30" s="23"/>
      <c r="M30" s="23"/>
    </row>
    <row r="31" spans="1:13" outlineLevel="1" x14ac:dyDescent="0.25">
      <c r="A31" s="25" t="s">
        <v>1144</v>
      </c>
      <c r="B31" s="40"/>
      <c r="E31" s="31"/>
      <c r="F31" s="31"/>
      <c r="G31" s="31"/>
      <c r="H31" s="23"/>
      <c r="L31" s="23"/>
      <c r="M31" s="23"/>
    </row>
    <row r="32" spans="1:13" outlineLevel="1" x14ac:dyDescent="0.25">
      <c r="A32" s="25" t="s">
        <v>1145</v>
      </c>
      <c r="B32" s="40"/>
      <c r="E32" s="31"/>
      <c r="F32" s="31"/>
      <c r="G32" s="31"/>
      <c r="H32" s="23"/>
      <c r="L32" s="23"/>
      <c r="M32" s="23"/>
    </row>
    <row r="33" spans="1:13" ht="18.75" x14ac:dyDescent="0.25">
      <c r="A33" s="37"/>
      <c r="B33" s="36" t="s">
        <v>1138</v>
      </c>
      <c r="C33" s="37"/>
      <c r="D33" s="37"/>
      <c r="E33" s="37"/>
      <c r="F33" s="37"/>
      <c r="G33" s="37"/>
      <c r="H33" s="23"/>
      <c r="L33" s="23"/>
      <c r="M33" s="23"/>
    </row>
    <row r="34" spans="1:13" ht="15" customHeight="1" x14ac:dyDescent="0.25">
      <c r="A34" s="44"/>
      <c r="B34" s="45" t="s">
        <v>1123</v>
      </c>
      <c r="C34" s="44" t="s">
        <v>1214</v>
      </c>
      <c r="D34" s="44" t="s">
        <v>1218</v>
      </c>
      <c r="E34" s="44" t="s">
        <v>1124</v>
      </c>
      <c r="F34" s="47"/>
      <c r="G34" s="47"/>
      <c r="H34" s="23"/>
      <c r="L34" s="23"/>
      <c r="M34" s="23"/>
    </row>
    <row r="35" spans="1:13" x14ac:dyDescent="0.25">
      <c r="A35" s="25" t="s">
        <v>1161</v>
      </c>
      <c r="B35" s="123" t="s">
        <v>1319</v>
      </c>
      <c r="C35" s="102" t="s">
        <v>1648</v>
      </c>
      <c r="D35" s="102" t="s">
        <v>1649</v>
      </c>
      <c r="E35" s="102" t="s">
        <v>1654</v>
      </c>
      <c r="F35" s="93"/>
      <c r="G35" s="93"/>
      <c r="H35" s="23"/>
      <c r="L35" s="23"/>
      <c r="M35" s="23"/>
    </row>
    <row r="36" spans="1:13" x14ac:dyDescent="0.25">
      <c r="A36" s="25" t="s">
        <v>1162</v>
      </c>
      <c r="B36" s="42" t="s">
        <v>1319</v>
      </c>
      <c r="C36" s="25" t="s">
        <v>1648</v>
      </c>
      <c r="D36" s="25" t="s">
        <v>1649</v>
      </c>
      <c r="E36" s="25" t="s">
        <v>1655</v>
      </c>
      <c r="H36" s="23"/>
      <c r="L36" s="23"/>
      <c r="M36" s="23"/>
    </row>
    <row r="37" spans="1:13" x14ac:dyDescent="0.25">
      <c r="A37" s="25" t="s">
        <v>1163</v>
      </c>
      <c r="B37" s="42"/>
      <c r="H37" s="23"/>
      <c r="L37" s="23"/>
      <c r="M37" s="23"/>
    </row>
    <row r="38" spans="1:13" x14ac:dyDescent="0.25">
      <c r="A38" s="25" t="s">
        <v>1164</v>
      </c>
      <c r="B38" s="42"/>
      <c r="H38" s="23"/>
      <c r="L38" s="23"/>
      <c r="M38" s="23"/>
    </row>
    <row r="39" spans="1:13" x14ac:dyDescent="0.25">
      <c r="A39" s="25" t="s">
        <v>1165</v>
      </c>
      <c r="B39" s="42"/>
      <c r="H39" s="23"/>
      <c r="L39" s="23"/>
      <c r="M39" s="23"/>
    </row>
    <row r="40" spans="1:13" x14ac:dyDescent="0.25">
      <c r="A40" s="25" t="s">
        <v>1166</v>
      </c>
      <c r="B40" s="42"/>
      <c r="H40" s="23"/>
      <c r="L40" s="23"/>
      <c r="M40" s="23"/>
    </row>
    <row r="41" spans="1:13" x14ac:dyDescent="0.25">
      <c r="A41" s="25" t="s">
        <v>1167</v>
      </c>
      <c r="B41" s="42"/>
      <c r="H41" s="23"/>
      <c r="L41" s="23"/>
      <c r="M41" s="23"/>
    </row>
    <row r="42" spans="1:13" x14ac:dyDescent="0.25">
      <c r="A42" s="25" t="s">
        <v>1168</v>
      </c>
      <c r="B42" s="42"/>
      <c r="H42" s="23"/>
      <c r="L42" s="23"/>
      <c r="M42" s="23"/>
    </row>
    <row r="43" spans="1:13" x14ac:dyDescent="0.25">
      <c r="A43" s="25" t="s">
        <v>1169</v>
      </c>
      <c r="B43" s="42"/>
      <c r="H43" s="23"/>
      <c r="L43" s="23"/>
      <c r="M43" s="23"/>
    </row>
    <row r="44" spans="1:13" x14ac:dyDescent="0.25">
      <c r="A44" s="25" t="s">
        <v>1170</v>
      </c>
      <c r="B44" s="42"/>
      <c r="H44" s="23"/>
      <c r="L44" s="23"/>
      <c r="M44" s="23"/>
    </row>
    <row r="45" spans="1:13" x14ac:dyDescent="0.25">
      <c r="A45" s="25" t="s">
        <v>1171</v>
      </c>
      <c r="B45" s="42"/>
      <c r="H45" s="23"/>
      <c r="L45" s="23"/>
      <c r="M45" s="23"/>
    </row>
    <row r="46" spans="1:13" x14ac:dyDescent="0.25">
      <c r="A46" s="25" t="s">
        <v>1172</v>
      </c>
      <c r="B46" s="42"/>
      <c r="H46" s="23"/>
      <c r="L46" s="23"/>
      <c r="M46" s="23"/>
    </row>
    <row r="47" spans="1:13" x14ac:dyDescent="0.25">
      <c r="A47" s="25" t="s">
        <v>1173</v>
      </c>
      <c r="B47" s="42"/>
      <c r="H47" s="23"/>
      <c r="L47" s="23"/>
      <c r="M47" s="23"/>
    </row>
    <row r="48" spans="1:13" x14ac:dyDescent="0.25">
      <c r="A48" s="25" t="s">
        <v>1174</v>
      </c>
      <c r="B48" s="42"/>
      <c r="H48" s="23"/>
      <c r="L48" s="23"/>
      <c r="M48" s="23"/>
    </row>
    <row r="49" spans="1:13" x14ac:dyDescent="0.25">
      <c r="A49" s="25" t="s">
        <v>1175</v>
      </c>
      <c r="B49" s="42"/>
      <c r="H49" s="23"/>
      <c r="L49" s="23"/>
      <c r="M49" s="23"/>
    </row>
    <row r="50" spans="1:13" x14ac:dyDescent="0.25">
      <c r="A50" s="25" t="s">
        <v>1176</v>
      </c>
      <c r="B50" s="42"/>
      <c r="H50" s="23"/>
      <c r="L50" s="23"/>
      <c r="M50" s="23"/>
    </row>
    <row r="51" spans="1:13" x14ac:dyDescent="0.25">
      <c r="A51" s="25" t="s">
        <v>1177</v>
      </c>
      <c r="B51" s="42"/>
      <c r="H51" s="23"/>
      <c r="L51" s="23"/>
      <c r="M51" s="23"/>
    </row>
    <row r="52" spans="1:13" x14ac:dyDescent="0.25">
      <c r="A52" s="25" t="s">
        <v>1178</v>
      </c>
      <c r="B52" s="42"/>
      <c r="H52" s="23"/>
      <c r="L52" s="23"/>
      <c r="M52" s="23"/>
    </row>
    <row r="53" spans="1:13" x14ac:dyDescent="0.25">
      <c r="A53" s="25" t="s">
        <v>1179</v>
      </c>
      <c r="B53" s="42"/>
      <c r="H53" s="23"/>
      <c r="L53" s="23"/>
      <c r="M53" s="23"/>
    </row>
    <row r="54" spans="1:13" x14ac:dyDescent="0.25">
      <c r="A54" s="25" t="s">
        <v>1180</v>
      </c>
      <c r="B54" s="42"/>
      <c r="H54" s="23"/>
      <c r="L54" s="23"/>
      <c r="M54" s="23"/>
    </row>
    <row r="55" spans="1:13" x14ac:dyDescent="0.25">
      <c r="A55" s="25" t="s">
        <v>1181</v>
      </c>
      <c r="B55" s="42"/>
      <c r="H55" s="23"/>
      <c r="L55" s="23"/>
      <c r="M55" s="23"/>
    </row>
    <row r="56" spans="1:13" x14ac:dyDescent="0.25">
      <c r="A56" s="25" t="s">
        <v>1182</v>
      </c>
      <c r="B56" s="42"/>
      <c r="H56" s="23"/>
      <c r="L56" s="23"/>
      <c r="M56" s="23"/>
    </row>
    <row r="57" spans="1:13" x14ac:dyDescent="0.25">
      <c r="A57" s="25" t="s">
        <v>1183</v>
      </c>
      <c r="B57" s="42"/>
      <c r="H57" s="23"/>
      <c r="L57" s="23"/>
      <c r="M57" s="23"/>
    </row>
    <row r="58" spans="1:13" x14ac:dyDescent="0.25">
      <c r="A58" s="25" t="s">
        <v>1184</v>
      </c>
      <c r="B58" s="42"/>
      <c r="H58" s="23"/>
      <c r="L58" s="23"/>
      <c r="M58" s="23"/>
    </row>
    <row r="59" spans="1:13" x14ac:dyDescent="0.25">
      <c r="A59" s="25" t="s">
        <v>1185</v>
      </c>
      <c r="B59" s="42"/>
      <c r="H59" s="23"/>
      <c r="L59" s="23"/>
      <c r="M59" s="23"/>
    </row>
    <row r="60" spans="1:13" outlineLevel="1" x14ac:dyDescent="0.25">
      <c r="A60" s="25" t="s">
        <v>1146</v>
      </c>
      <c r="B60" s="42"/>
      <c r="E60" s="42"/>
      <c r="F60" s="42"/>
      <c r="G60" s="42"/>
      <c r="H60" s="23"/>
      <c r="L60" s="23"/>
      <c r="M60" s="23"/>
    </row>
    <row r="61" spans="1:13" outlineLevel="1" x14ac:dyDescent="0.25">
      <c r="A61" s="25" t="s">
        <v>1147</v>
      </c>
      <c r="B61" s="42"/>
      <c r="E61" s="42"/>
      <c r="F61" s="42"/>
      <c r="G61" s="42"/>
      <c r="H61" s="23"/>
      <c r="L61" s="23"/>
      <c r="M61" s="23"/>
    </row>
    <row r="62" spans="1:13" outlineLevel="1" x14ac:dyDescent="0.25">
      <c r="A62" s="25" t="s">
        <v>1148</v>
      </c>
      <c r="B62" s="42"/>
      <c r="E62" s="42"/>
      <c r="F62" s="42"/>
      <c r="G62" s="42"/>
      <c r="H62" s="23"/>
      <c r="L62" s="23"/>
      <c r="M62" s="23"/>
    </row>
    <row r="63" spans="1:13" outlineLevel="1" x14ac:dyDescent="0.25">
      <c r="A63" s="25" t="s">
        <v>1149</v>
      </c>
      <c r="B63" s="42"/>
      <c r="E63" s="42"/>
      <c r="F63" s="42"/>
      <c r="G63" s="42"/>
      <c r="H63" s="23"/>
      <c r="L63" s="23"/>
      <c r="M63" s="23"/>
    </row>
    <row r="64" spans="1:13" outlineLevel="1" x14ac:dyDescent="0.25">
      <c r="A64" s="25" t="s">
        <v>1150</v>
      </c>
      <c r="B64" s="42"/>
      <c r="E64" s="42"/>
      <c r="F64" s="42"/>
      <c r="G64" s="42"/>
      <c r="H64" s="23"/>
      <c r="L64" s="23"/>
      <c r="M64" s="23"/>
    </row>
    <row r="65" spans="1:14" outlineLevel="1" x14ac:dyDescent="0.25">
      <c r="A65" s="25" t="s">
        <v>1151</v>
      </c>
      <c r="B65" s="42"/>
      <c r="E65" s="42"/>
      <c r="F65" s="42"/>
      <c r="G65" s="42"/>
      <c r="H65" s="23"/>
      <c r="L65" s="23"/>
      <c r="M65" s="23"/>
    </row>
    <row r="66" spans="1:14" outlineLevel="1" x14ac:dyDescent="0.25">
      <c r="A66" s="25" t="s">
        <v>1152</v>
      </c>
      <c r="B66" s="42"/>
      <c r="E66" s="42"/>
      <c r="F66" s="42"/>
      <c r="G66" s="42"/>
      <c r="H66" s="23"/>
      <c r="L66" s="23"/>
      <c r="M66" s="23"/>
    </row>
    <row r="67" spans="1:14" outlineLevel="1" x14ac:dyDescent="0.25">
      <c r="A67" s="25" t="s">
        <v>1153</v>
      </c>
      <c r="B67" s="42"/>
      <c r="E67" s="42"/>
      <c r="F67" s="42"/>
      <c r="G67" s="42"/>
      <c r="H67" s="23"/>
      <c r="L67" s="23"/>
      <c r="M67" s="23"/>
    </row>
    <row r="68" spans="1:14" outlineLevel="1" x14ac:dyDescent="0.25">
      <c r="A68" s="25" t="s">
        <v>1154</v>
      </c>
      <c r="B68" s="42"/>
      <c r="E68" s="42"/>
      <c r="F68" s="42"/>
      <c r="G68" s="42"/>
      <c r="H68" s="23"/>
      <c r="L68" s="23"/>
      <c r="M68" s="23"/>
    </row>
    <row r="69" spans="1:14" outlineLevel="1" x14ac:dyDescent="0.25">
      <c r="A69" s="25" t="s">
        <v>1155</v>
      </c>
      <c r="B69" s="42"/>
      <c r="E69" s="42"/>
      <c r="F69" s="42"/>
      <c r="G69" s="42"/>
      <c r="H69" s="23"/>
      <c r="L69" s="23"/>
      <c r="M69" s="23"/>
    </row>
    <row r="70" spans="1:14" outlineLevel="1" x14ac:dyDescent="0.25">
      <c r="A70" s="25" t="s">
        <v>1156</v>
      </c>
      <c r="B70" s="42"/>
      <c r="E70" s="42"/>
      <c r="F70" s="42"/>
      <c r="G70" s="42"/>
      <c r="H70" s="23"/>
      <c r="L70" s="23"/>
      <c r="M70" s="23"/>
    </row>
    <row r="71" spans="1:14" outlineLevel="1" x14ac:dyDescent="0.25">
      <c r="A71" s="25" t="s">
        <v>1157</v>
      </c>
      <c r="B71" s="42"/>
      <c r="E71" s="42"/>
      <c r="F71" s="42"/>
      <c r="G71" s="42"/>
      <c r="H71" s="23"/>
      <c r="L71" s="23"/>
      <c r="M71" s="23"/>
    </row>
    <row r="72" spans="1:14" outlineLevel="1" x14ac:dyDescent="0.25">
      <c r="A72" s="25" t="s">
        <v>1158</v>
      </c>
      <c r="B72" s="42"/>
      <c r="E72" s="42"/>
      <c r="F72" s="42"/>
      <c r="G72" s="42"/>
      <c r="H72" s="23"/>
      <c r="L72" s="23"/>
      <c r="M72" s="23"/>
    </row>
    <row r="73" spans="1:14" ht="37.5" x14ac:dyDescent="0.25">
      <c r="A73" s="37"/>
      <c r="B73" s="36" t="s">
        <v>1160</v>
      </c>
      <c r="C73" s="37"/>
      <c r="D73" s="37"/>
      <c r="E73" s="37"/>
      <c r="F73" s="37"/>
      <c r="G73" s="37"/>
      <c r="H73" s="23"/>
    </row>
    <row r="74" spans="1:14" ht="15" customHeight="1" x14ac:dyDescent="0.25">
      <c r="A74" s="44"/>
      <c r="B74" s="45" t="s">
        <v>882</v>
      </c>
      <c r="C74" s="44" t="s">
        <v>1222</v>
      </c>
      <c r="D74" s="44"/>
      <c r="E74" s="47"/>
      <c r="F74" s="47"/>
      <c r="G74" s="47"/>
      <c r="H74" s="54"/>
      <c r="I74" s="54"/>
      <c r="J74" s="54"/>
      <c r="K74" s="54"/>
      <c r="L74" s="54"/>
      <c r="M74" s="54"/>
      <c r="N74" s="54"/>
    </row>
    <row r="75" spans="1:14" x14ac:dyDescent="0.25">
      <c r="A75" s="25" t="s">
        <v>1186</v>
      </c>
      <c r="B75" s="25" t="s">
        <v>1204</v>
      </c>
      <c r="C75" s="332">
        <f>'D. Nat Trans Templ'!D239</f>
        <v>38.32674414125416</v>
      </c>
      <c r="H75" s="23"/>
    </row>
    <row r="76" spans="1:14" x14ac:dyDescent="0.25">
      <c r="A76" s="25" t="s">
        <v>1187</v>
      </c>
      <c r="B76" s="25" t="s">
        <v>1220</v>
      </c>
      <c r="C76" s="332">
        <f>'D. Nat Trans Templ'!D238</f>
        <v>27.16118155912087</v>
      </c>
      <c r="H76" s="23"/>
    </row>
    <row r="77" spans="1:14" outlineLevel="1" x14ac:dyDescent="0.25">
      <c r="A77" s="25" t="s">
        <v>1188</v>
      </c>
      <c r="H77" s="23"/>
    </row>
    <row r="78" spans="1:14" outlineLevel="1" x14ac:dyDescent="0.25">
      <c r="A78" s="25" t="s">
        <v>1189</v>
      </c>
      <c r="H78" s="23"/>
    </row>
    <row r="79" spans="1:14" outlineLevel="1" x14ac:dyDescent="0.25">
      <c r="A79" s="25" t="s">
        <v>1190</v>
      </c>
      <c r="H79" s="23"/>
    </row>
    <row r="80" spans="1:14" outlineLevel="1" x14ac:dyDescent="0.25">
      <c r="A80" s="25" t="s">
        <v>1191</v>
      </c>
      <c r="H80" s="23"/>
    </row>
    <row r="81" spans="1:8" x14ac:dyDescent="0.25">
      <c r="A81" s="44"/>
      <c r="B81" s="45" t="s">
        <v>1192</v>
      </c>
      <c r="C81" s="44" t="s">
        <v>495</v>
      </c>
      <c r="D81" s="44" t="s">
        <v>496</v>
      </c>
      <c r="E81" s="47" t="s">
        <v>883</v>
      </c>
      <c r="F81" s="47" t="s">
        <v>885</v>
      </c>
      <c r="G81" s="47" t="s">
        <v>1213</v>
      </c>
      <c r="H81" s="23"/>
    </row>
    <row r="82" spans="1:8" x14ac:dyDescent="0.25">
      <c r="A82" s="25" t="s">
        <v>1193</v>
      </c>
      <c r="B82" s="25" t="s">
        <v>1207</v>
      </c>
      <c r="C82" s="331">
        <f>'D. Nat Trans Templ'!I444/'D. Nat Trans Templ'!I495</f>
        <v>0.99713702262794046</v>
      </c>
      <c r="D82" s="331">
        <v>0</v>
      </c>
      <c r="E82" s="331">
        <v>0</v>
      </c>
      <c r="F82" s="331">
        <v>0</v>
      </c>
      <c r="G82" s="331">
        <f>SUM(C82:F82)</f>
        <v>0.99713702262794046</v>
      </c>
      <c r="H82" s="23"/>
    </row>
    <row r="83" spans="1:8" x14ac:dyDescent="0.25">
      <c r="A83" s="25" t="s">
        <v>1194</v>
      </c>
      <c r="B83" s="25" t="s">
        <v>1210</v>
      </c>
      <c r="C83" s="331">
        <f>'D. Nat Trans Templ'!I462/'D. Nat Trans Templ'!I495</f>
        <v>1.7448982462702778E-3</v>
      </c>
      <c r="D83" s="331">
        <v>0</v>
      </c>
      <c r="E83" s="331">
        <v>0</v>
      </c>
      <c r="F83" s="331">
        <v>0</v>
      </c>
      <c r="G83" s="331">
        <f t="shared" ref="G83:G86" si="0">SUM(C83:F83)</f>
        <v>1.7448982462702778E-3</v>
      </c>
      <c r="H83" s="23"/>
    </row>
    <row r="84" spans="1:8" x14ac:dyDescent="0.25">
      <c r="A84" s="25" t="s">
        <v>1195</v>
      </c>
      <c r="B84" s="25" t="s">
        <v>1208</v>
      </c>
      <c r="C84" s="331">
        <f>'D. Nat Trans Templ'!I478/'D. Nat Trans Templ'!I495</f>
        <v>6.7123346059875762E-4</v>
      </c>
      <c r="D84" s="331">
        <v>0</v>
      </c>
      <c r="E84" s="331">
        <v>0</v>
      </c>
      <c r="F84" s="331">
        <v>0</v>
      </c>
      <c r="G84" s="331">
        <f t="shared" si="0"/>
        <v>6.7123346059875762E-4</v>
      </c>
      <c r="H84" s="23"/>
    </row>
    <row r="85" spans="1:8" x14ac:dyDescent="0.25">
      <c r="A85" s="25" t="s">
        <v>1196</v>
      </c>
      <c r="B85" s="25" t="s">
        <v>1209</v>
      </c>
      <c r="C85" s="331">
        <f>'D. Nat Trans Templ'!I494/'D. Nat Trans Templ'!I495</f>
        <v>4.4684566519047754E-4</v>
      </c>
      <c r="D85" s="331">
        <v>0</v>
      </c>
      <c r="E85" s="331">
        <v>0</v>
      </c>
      <c r="F85" s="331">
        <v>0</v>
      </c>
      <c r="G85" s="331">
        <f t="shared" si="0"/>
        <v>4.4684566519047754E-4</v>
      </c>
      <c r="H85" s="23"/>
    </row>
    <row r="86" spans="1:8" x14ac:dyDescent="0.25">
      <c r="A86" s="25" t="s">
        <v>1212</v>
      </c>
      <c r="B86" s="25" t="s">
        <v>1211</v>
      </c>
      <c r="C86" s="331">
        <v>0</v>
      </c>
      <c r="D86" s="331">
        <v>0</v>
      </c>
      <c r="E86" s="331">
        <v>0</v>
      </c>
      <c r="F86" s="331">
        <v>0</v>
      </c>
      <c r="G86" s="331">
        <f t="shared" si="0"/>
        <v>0</v>
      </c>
      <c r="H86" s="23"/>
    </row>
    <row r="87" spans="1:8" outlineLevel="1" x14ac:dyDescent="0.25">
      <c r="A87" s="25" t="s">
        <v>1197</v>
      </c>
      <c r="H87" s="23"/>
    </row>
    <row r="88" spans="1:8" outlineLevel="1" x14ac:dyDescent="0.25">
      <c r="A88" s="25" t="s">
        <v>1198</v>
      </c>
      <c r="H88" s="23"/>
    </row>
    <row r="89" spans="1:8" outlineLevel="1" x14ac:dyDescent="0.25">
      <c r="A89" s="25" t="s">
        <v>1199</v>
      </c>
      <c r="H89" s="23"/>
    </row>
    <row r="90" spans="1:8" outlineLevel="1" x14ac:dyDescent="0.25">
      <c r="A90" s="25" t="s">
        <v>1200</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5:E72 C75:C80 B77:B80 C82:G90 B87:B90" name="Optional ECBECAIs"/>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Introduction</vt:lpstr>
      <vt:lpstr>A. HTT General</vt:lpstr>
      <vt:lpstr>B1. HTT Mortgage Assets</vt:lpstr>
      <vt:lpstr>C. HTT Harmonised Glossary</vt:lpstr>
      <vt:lpstr>Disclaimer</vt:lpstr>
      <vt:lpstr>D. Nat Trans Templ</vt:lpstr>
      <vt:lpstr>E. Optional ECB-ECAIs data</vt:lpstr>
      <vt:lpstr>Disclaimer!general_tc</vt:lpstr>
      <vt:lpstr>'A. HTT General'!Print_Area</vt:lpstr>
      <vt:lpstr>'B1. HTT Mortgage Assets'!Print_Area</vt:lpstr>
      <vt:lpstr>'C. HTT Harmonised Glossary'!Print_Area</vt:lpstr>
      <vt:lpstr>'D. Nat Trans Templ'!Print_Area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Kung, Kevin</cp:lastModifiedBy>
  <cp:lastPrinted>2019-09-18T14:05:23Z</cp:lastPrinted>
  <dcterms:created xsi:type="dcterms:W3CDTF">2016-04-21T08:07:20Z</dcterms:created>
  <dcterms:modified xsi:type="dcterms:W3CDTF">2019-09-18T14:05:32Z</dcterms:modified>
</cp:coreProperties>
</file>